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6"/>
  </bookViews>
  <sheets>
    <sheet name="DADOS" sheetId="1" r:id="rId1"/>
    <sheet name="MEMORIAL DE CÁLCULO" sheetId="2" r:id="rId2"/>
    <sheet name="ORÇAMENTO FINAL" sheetId="3" r:id="rId3"/>
    <sheet name="COTAÇÕES" sheetId="4" r:id="rId4"/>
    <sheet name="CURVA ABC" sheetId="5" r:id="rId5"/>
    <sheet name="COMPOSIÇÃO" sheetId="6" r:id="rId6"/>
    <sheet name="CRONOGRAMA PARA 12 MESES" sheetId="7" r:id="rId7"/>
  </sheets>
  <definedNames>
    <definedName name="_xlnm.Print_Area" localSheetId="5">'COMPOSIÇÃO'!$A$1:$J$64</definedName>
    <definedName name="_xlnm.Print_Area" localSheetId="3">'COTAÇÕES'!$A$1:$H$84</definedName>
    <definedName name="_xlnm.Print_Area" localSheetId="6">'CRONOGRAMA PARA 12 MESES'!$A$1:$E$40</definedName>
    <definedName name="_xlnm.Print_Area" localSheetId="4">'CURVA ABC'!$A$1:$J$122</definedName>
    <definedName name="_xlnm.Print_Area" localSheetId="0">'DADOS'!$A$1:$D$17</definedName>
    <definedName name="_xlnm.Print_Area" localSheetId="1">'MEMORIAL DE CÁLCULO'!$A$1:$G$669</definedName>
    <definedName name="_xlnm.Print_Area" localSheetId="2">'ORÇAMENTO FINAL'!$A$1:$I$176</definedName>
    <definedName name="_xlnm.Print_Titles" localSheetId="5">'COMPOSIÇÃO'!$7:$8</definedName>
    <definedName name="_xlnm.Print_Titles" localSheetId="3">'COTAÇÕES'!$5:$7</definedName>
    <definedName name="_xlnm.Print_Titles" localSheetId="6">'CRONOGRAMA PARA 12 MESES'!$7:$10</definedName>
    <definedName name="_xlnm.Print_Titles" localSheetId="4">'CURVA ABC'!$7:$10</definedName>
    <definedName name="_xlnm.Print_Titles" localSheetId="1">'MEMORIAL DE CÁLCULO'!$7:$9</definedName>
    <definedName name="_xlnm.Print_Titles" localSheetId="2">'ORÇAMENTO FINAL'!$7:$10</definedName>
  </definedNames>
  <calcPr fullCalcOnLoad="1"/>
</workbook>
</file>

<file path=xl/sharedStrings.xml><?xml version="1.0" encoding="utf-8"?>
<sst xmlns="http://schemas.openxmlformats.org/spreadsheetml/2006/main" count="3338" uniqueCount="1335">
  <si>
    <t>Total</t>
  </si>
  <si>
    <t>m²</t>
  </si>
  <si>
    <t>m³</t>
  </si>
  <si>
    <t>Revisão:</t>
  </si>
  <si>
    <t>Projeto:</t>
  </si>
  <si>
    <t>RESPONSÁVEL TÉCNICO:</t>
  </si>
  <si>
    <t>CONTATO</t>
  </si>
  <si>
    <t>UNIDADE</t>
  </si>
  <si>
    <t>VALOR</t>
  </si>
  <si>
    <t>EMPRESA</t>
  </si>
  <si>
    <t>CNPJ</t>
  </si>
  <si>
    <t>m</t>
  </si>
  <si>
    <t>TOTAL</t>
  </si>
  <si>
    <t>Cliente:</t>
  </si>
  <si>
    <t>Data:</t>
  </si>
  <si>
    <t>Empresa projetista:</t>
  </si>
  <si>
    <t xml:space="preserve">Projeto: </t>
  </si>
  <si>
    <t>Bancos:</t>
  </si>
  <si>
    <t>BDI 1:</t>
  </si>
  <si>
    <t>BDI 2:</t>
  </si>
  <si>
    <t>Data base:</t>
  </si>
  <si>
    <t xml:space="preserve">FRETE </t>
  </si>
  <si>
    <t>Crea:</t>
  </si>
  <si>
    <t>MG- 187.842/D</t>
  </si>
  <si>
    <t>Eng.ª Civil Flávia Cristina Barbosa</t>
  </si>
  <si>
    <t>Item</t>
  </si>
  <si>
    <t>Código</t>
  </si>
  <si>
    <t>Banco</t>
  </si>
  <si>
    <t>Descrição</t>
  </si>
  <si>
    <t>Valor Unit com BDI</t>
  </si>
  <si>
    <t>Peso (%)</t>
  </si>
  <si>
    <t>Tipo</t>
  </si>
  <si>
    <t>Peso Acumulado (%)</t>
  </si>
  <si>
    <t>DADOS PARA O ORÇAMENTO</t>
  </si>
  <si>
    <t>Engenheiro(a) responsável:</t>
  </si>
  <si>
    <t>Logo de Pouso Alegre</t>
  </si>
  <si>
    <t>Logo de Santa Rita do Sapucaí</t>
  </si>
  <si>
    <t>LOCAL / LINK</t>
  </si>
  <si>
    <t>R00</t>
  </si>
  <si>
    <t>MEMORIAL DE CÁLCULO</t>
  </si>
  <si>
    <t>PLANILHA ORÇAMENTÁRIA</t>
  </si>
  <si>
    <t>Valor Unit.</t>
  </si>
  <si>
    <t>Quantidade</t>
  </si>
  <si>
    <t>Unidade</t>
  </si>
  <si>
    <t>Valor  Unit.</t>
  </si>
  <si>
    <t>CURVA ABC DE SERVIÇOS</t>
  </si>
  <si>
    <t>COMPOSIÇÕES DE CUSTO</t>
  </si>
  <si>
    <t>PLANILHA DE COTAÇÕES</t>
  </si>
  <si>
    <t xml:space="preserve">UN </t>
  </si>
  <si>
    <t>MERCADO LIVRE</t>
  </si>
  <si>
    <t>0800-637-7246</t>
  </si>
  <si>
    <t>UN</t>
  </si>
  <si>
    <t>M</t>
  </si>
  <si>
    <t>EXTINTOR DE INCÊNDIO TIPO PÓ QUÍMICO 4A:40B-C, CAPACIDADE 6KG</t>
  </si>
  <si>
    <t>PLACA FOTOLUMINESCENTE "M1"</t>
  </si>
  <si>
    <t>PLACA FOTOLUMINESCENTE "E1"</t>
  </si>
  <si>
    <t>PLACA FOTOLUMINESCENTE "E2"</t>
  </si>
  <si>
    <t xml:space="preserve">MÉRITO COMERCIAL </t>
  </si>
  <si>
    <t>01.582.892/0001-49</t>
  </si>
  <si>
    <t>(11) 4750-2905</t>
  </si>
  <si>
    <t>BOMBA SHOPPING</t>
  </si>
  <si>
    <t>14.778.344/0001-90</t>
  </si>
  <si>
    <t>(11) 3508-3691</t>
  </si>
  <si>
    <t>M²</t>
  </si>
  <si>
    <t xml:space="preserve"> 2 </t>
  </si>
  <si>
    <t>SERVIÇOS PRELIMINARES</t>
  </si>
  <si>
    <t xml:space="preserve"> 3 </t>
  </si>
  <si>
    <t>LIMPEZA DO TERRENO</t>
  </si>
  <si>
    <t>MOVIMENTAÇÃO DE TERRA</t>
  </si>
  <si>
    <t>FUNDAÇÃO</t>
  </si>
  <si>
    <t>SUPERESTRUTURA</t>
  </si>
  <si>
    <t>SISTEMA VERTICAL</t>
  </si>
  <si>
    <t>ESQUADRIAS</t>
  </si>
  <si>
    <t>SISTEMA DE COBERTURA</t>
  </si>
  <si>
    <t>SISTEMA DE PISOS</t>
  </si>
  <si>
    <t>INSTALAÇÕES ELÉTRICAS</t>
  </si>
  <si>
    <t>SERVIÇOS FINAIS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</si>
  <si>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</si>
  <si>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MOBILIZAÇÃO E DESMOBILIZAÇÃO DE CONTAINER, INCLUSIVE INSTALAÇÃO E TRANSPORTE COM CAMINHÃO GUINDAUTO (MUNCK)</t>
  </si>
  <si>
    <t>U</t>
  </si>
  <si>
    <t xml:space="preserve"> 2.1 </t>
  </si>
  <si>
    <t>FORNECIMENTO E COLOCAÇÃO DE PLACAS DE OBRAS EM CHAPA GALVANIZADA (4,00 X 2,00 M ) SÃO CONFECCIONADAS EM CHAPA GALVANIZADA 26. AS CHAPAS SERÃO AFIXADAS COM REBITES 410 E PARAFUSOS 3/8, EM UMA ESTRUTURA METÁLICA COM VIGA U 2" ENRIJECIDA E METALON 20MMX20MM,334</t>
  </si>
  <si>
    <t xml:space="preserve"> 2.2 </t>
  </si>
  <si>
    <t>LOCACAO CONVENCIONAL DE OBRA, UTILIZANDO GABARITO DE TÁBUAS CORRIDAS PONTALETADAS A CADA 2,00M -  2 UTILIZAÇÕES. AF_10/2018</t>
  </si>
  <si>
    <t xml:space="preserve"> 3.1 </t>
  </si>
  <si>
    <t>LIMPEZA DO TERRENO, INCLUSIVE CAPINA, RASTELAMENTO COM AFASTAMENTO ATÉ 20M E QUEIMA CONTROLADA</t>
  </si>
  <si>
    <t>LASTRO DE BRITA 2 OU 3 APILOADO MANUALMENTE</t>
  </si>
  <si>
    <t>ESPALHAMENTO DE MATERIAL EM BOTA FORA, COM UTILIZACAO DE TRATOR DE ESTEIRAS DE 165 HP</t>
  </si>
  <si>
    <t>CARGA, MANOBRA E DESCARGA DE ENTULHO EM CAMINHÃO BASCULANTE 6 M³ - CARGA COM ESCAVADEIRA HIDRÁULICA  (CAÇAMBA DE 0,80 M³ / 111 HP) E DESCARGA LIVRE (UNIDADE: M3). AF_07/2020</t>
  </si>
  <si>
    <t>FORNECIMENTO DE CONCRETO ESTRUTURAL, USINADO BOMBEADO, COM FCK 30 MPA, INCLUSIVE LANÇAMENTO, ADENSAMENTO E ACABAMENTO (FUNDAÇÃO)</t>
  </si>
  <si>
    <t>VIGAS BALDRAME</t>
  </si>
  <si>
    <t>IMPERMEABILIZAÇÃO DE FLOREIRA OU VIGA BALDRAME COM ARGAMASSA DE CIMENTO E AREIA, COM ADITIVO IMPERMEABILIZANTE, E = 2 CM. AF_06/2018</t>
  </si>
  <si>
    <t>CORTE, DOBRA E MONTAGEM DE AÇO CA-50/60</t>
  </si>
  <si>
    <t>KG</t>
  </si>
  <si>
    <t>FORMA E DESFORMA DE COMPENSADO PLASTIFICADO, ESP. 12MM, REAPROVEITAMENTO (3X) (FUNDAÇÃO)</t>
  </si>
  <si>
    <t>BLOCOS DE COROAMENTO</t>
  </si>
  <si>
    <t>PILARES</t>
  </si>
  <si>
    <t>MONTAGEM E DESMONTAGEM DE FÔRMA DE PILARES RETANGULARES E ESTRUTURAS SIMILARES, PÉ-DIREITO SIMPLES, EM CHAPA DE MADEIRA COMPENSADA PLASTIFICADA, 12 UTILIZAÇÕES. AF_09/2020</t>
  </si>
  <si>
    <t>FORNECIMENTO DE CONCRETO ESTRUTURAL, USINADO BOMBEADO, COM FCK 30 MPA, INCLUSIVE LANÇAMENTO, ADENSAMENTO E ACABAMENTO</t>
  </si>
  <si>
    <t>VIGAS</t>
  </si>
  <si>
    <t>MONTAGEM E DESMONTAGEM DE FÔRMA DE VIGA, ESCORAMENTO COM GARFO DE MADEIRA, PÉ-DIREITO SIMPLES, EM CHAPA DE MADEIRA PLASTIFICADA, 12 UTILIZAÇÕES. AF_09/2020</t>
  </si>
  <si>
    <t>LAJES</t>
  </si>
  <si>
    <t>LAJE PRÉ-MOLDADA, A REVESTIR, INCLUSIVE CAPEAMENTO E = 4 CM, SC = 100 KG/M2, L = 3,00 M</t>
  </si>
  <si>
    <t>CIMBRAMENTO PARA LAJE PRÉ-MOLDADA COM ESCORAMENTO METÁLICO, TIPO "A", ALTURA DE (200 ATÉ 310)CM, INCLUSIVE DESCARGA, MONTAGEM, DESMONTAGEM E CARGA</t>
  </si>
  <si>
    <t>M2XMÊS</t>
  </si>
  <si>
    <t>VEDAÇÃO</t>
  </si>
  <si>
    <t>ALVENARIA DE VEDAÇÃO COM BLOCO DE CONCRETO, ESP. 14CM, PARA REVESTIMENTO, INCLUSIVE ARGAMASSA PARA ASSENTAMENTO</t>
  </si>
  <si>
    <t>FIXAÇÃO (ENCUNHAMENTO) DE ALVENARIA DE VEDAÇÃO COM TIJOLO MACIÇO. AF_03/2016</t>
  </si>
  <si>
    <t>FORNECIMENTO E ASSENTAMENTO DE PORTA EM ALUMÍNIO, TIPO VENEZIANA, DE ABRIR, ACABAMENTO ANODIZADO NATURAL, INCLUSIVE FECHADURA E MARCO</t>
  </si>
  <si>
    <t>FORNECIMENTO E ASSENTAMENTO DE JANELA DE ALUMÍNIO, LINHA SUPREMA ACABAMENTO ANODIZADO, TIPO MAXIM-AR COM CONTRAMARCO, INCLUSIVE FORNECIMENTO DE VIDRO LISO DE 4MM, FERRAGENS E ACESSÓRIOS</t>
  </si>
  <si>
    <t>VERGA PRÉ-MOLDADA PARA PORTAS COM ATÉ 1,5 M DE VÃO. AF_03/2016</t>
  </si>
  <si>
    <t>VERGA PRÉ-MOLDADA PARA JANELAS COM ATÉ 1,5 M DE VÃO. AF_03/2016</t>
  </si>
  <si>
    <t>CONTRAVERGA PRÉ-MOLDADA PARA VÃOS DE ATÉ 1,5 M DE COMPRIMENTO. AF_03/2016</t>
  </si>
  <si>
    <t>PINTURA ESMALTE EM ESTRUTURA METÁLICA, DUAS (2) DEMÃOS, INCLUSIVE UMA (1) DEMÃO FUNDO ANTICORROSIVO</t>
  </si>
  <si>
    <t>CHAPISCO APLICADO EM ALVENARIAS E ESTRUTURAS DE CONCRETO INTERNAS, COM COLHER DE PEDREIRO. 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</si>
  <si>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</si>
  <si>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CHAPISCO APLICADO EM ALVENARIA (COM PRESENÇA DE VÃOS) E ESTRUTURAS DE CONCRETO DE FACHADA, COM COLHER DE PEDREIRO.  ARGAMASSA TRAÇO 1:3 COM PREPARO EM BETONEIRA 400L. AF_06/2014</t>
  </si>
  <si>
    <t>EMBOÇO OU MASSA ÚNICA EM ARGAMASSA TRAÇO 1:2:8, PREPARO MECÂNICO COM BETONEIRA 400 L, APLICADA MANUALMENTE EM PANOS DE FACHADA COM PRESENÇA DE VÃOS, ESPESSURA DE 25 MM. AF_06/2014</t>
  </si>
  <si>
    <t>LASTRO COM MATERIAL GRANULAR (PEDRA BRITADA N.2), APLICADO EM PISOS OU LAJES SOBRE SOLO, ESPESSURA DE *10 CM*. AF_08/2017</t>
  </si>
  <si>
    <t>APILOAMENTO DO FUNDO DE VALAS COM PLACA</t>
  </si>
  <si>
    <t>CONTRAPISO EM ARGAMASSA PRONTA, PREPARO MANUAL, APLICADO EM ÁREAS SECAS SOBRE LAJE, ADERIDO, ACABAMENTO NÃO REFORÇADO, ESPESSURA 3CM. AF_07/2021</t>
  </si>
  <si>
    <t>PISO CIMENTADO, TRAÇO 1:3 (CIMENTO E AREIA), ACABAMENTO LISO, ESPESSURA 3,0 CM, PREPARO MECÂNICO DA ARGAMASSA. AF_09/2020</t>
  </si>
  <si>
    <t>TRANSPORTE COM CAMINHÃO BASCULANTE DE 6 M³, EM VIA URBANA PAVIMENTADA, DMT ATÉ 30 KM (UNIDADE: M3XKM). AF_07/2020</t>
  </si>
  <si>
    <t>APLICAÇÃO DE FUNDO SELADOR ACRÍLICO EM PAREDES, UMA DEMÃO. AF_06/2014</t>
  </si>
  <si>
    <t>APLICAÇÃO MANUAL DE PINTURA COM TINTA LÁTEX ACRÍLICA EM PAREDES, DUAS DEMÃOS. AF_06/2014</t>
  </si>
  <si>
    <t>APLICAÇÃO DE FUNDO SELADOR ACRÍLICO EM TETO, UMA DEMÃO. AF_06/2014</t>
  </si>
  <si>
    <t>APLICAÇÃO MANUAL DE PINTURA COM TINTA LÁTEX ACRÍLICA EM TETO, DUAS DEMÃOS. AF_06/2014</t>
  </si>
  <si>
    <t>ESCAVAÇÃO MANUAL DE VALA COM PROFUNDIDADE MENOR OU IGUAL A 1,30 M. AF_02/2021</t>
  </si>
  <si>
    <t>CAIXA DE PASSAGEM Nº 1 PADRÃO TELEBRÁS DIM. (10 X 10 X 5) CM EM CHAPA DE AÇO GALVANIZADO</t>
  </si>
  <si>
    <t>ELETRODUTO FLEXÍVEL CORRUGADO REFORÇADO, PVC, DN 25 MM (3/4"), PARA CIRCUITOS TERMINAIS, INSTALADO EM FORRO - FORNECIMENTO E INSTALAÇÃO. AF_12/2015</t>
  </si>
  <si>
    <t>ELETRODUTO FLEXÍVEL CORRUGADO, PEAD, DN 40 MM (1 1/4"), PARA CIRCUITOS TERMINAIS, INSTALADO EM FORRO - FORNECIMENTO E INSTALAÇÃO. AF_12/2015</t>
  </si>
  <si>
    <t>CAIXA RETANGULAR 4" X 2" MÉDIA (1,30 M DO PISO), PVC, INSTALADA EM PAREDE - FORNECIMENTO E INSTALAÇÃO. AF_12/2015</t>
  </si>
  <si>
    <t>TOMADA MÉDIA DE EMBUTIR (1 MÓDULO), 2P+T 10 A, INCLUINDO SUPORTE E PLACA - FORNECIMENTO E INSTALAÇÃO. AF_12/2015</t>
  </si>
  <si>
    <t>INTERRUPTOR SIMPLES (1 MÓDULO) COM 1 TOMADA DE EMBUTIR 2P+T 10 A,  INCLUINDO SUPORTE E PLACA - FORNECIMENTO E INSTALAÇÃO. AF_12/2015</t>
  </si>
  <si>
    <t>ABRACADEIRA EM ACO PARA AMARRACAO DE ELETRODUTOS, TIPO D, COM 1" E CUNHA DE FIXACAO</t>
  </si>
  <si>
    <t>ELETRODUTO RÍGIDO ROSCÁVEL, PVC, DN 32 MM (1"), PARA CIRCUITOS TERMINAIS, INSTALADO EM PAREDE - FORNECIMENTO E INSTALAÇÃO. AF_12/2015</t>
  </si>
  <si>
    <t>PROTEÇÃO CONTRA INCÊNDIO E PÂNICO</t>
  </si>
  <si>
    <t>PINTURA ACRÍLICA PARA SINALIZAÇÃO HORIZONTAL EM PISO</t>
  </si>
  <si>
    <t>PLACAS</t>
  </si>
  <si>
    <t>INSTALAÇÃO DE PLACAS</t>
  </si>
  <si>
    <t>REDE DE HIDRANTES</t>
  </si>
  <si>
    <t>TUBO DE AÇO GALVANIZADO COM COSTURA, CLASSE MÉDIA, DN 65 (2 1/2"), CONEXÃO ROSQUEADA, INSTALADO EM REDE DE ALIMENTAÇÃO PARA HIDRANTE - FORNECIMENTO E INSTALAÇÃO. AF_10/2020</t>
  </si>
  <si>
    <t>JOELHO 90 GRAUS, EM FERRO GALVANIZADO, DN 65 (2 1/2"), CONEXÃO ROSQUEADA, INSTALADO EM REDE DE ALIMENTAÇÃO PARA HIDRANTE - FORNECIMENTO E INSTALAÇÃO. AF_10/2020</t>
  </si>
  <si>
    <t>TÊ, EM FERRO GALVANIZADO, CONEXÃO ROSQUEADA, DN 65 (2 1/2"), INSTALADO EM REDE DE ALIMENTAÇÃO PARA HIDRANTE - FORNECIMENTO E INSTALAÇÃO. AF_10/2020</t>
  </si>
  <si>
    <t>HIDRANTE SUBTERRÂNEO PREDIAL (COM CURVA LONGA E CAIXA), DN 75 MM - FORNECIMENTO E INSTALAÇÃO. AF_10/2020</t>
  </si>
  <si>
    <t>ABRIGO PARA HIDRANTE, 90X60X17CM, COM REGISTRO GLOBO ANGULAR 45° 2 1/2", ADAPTADOR STORZ 2 1/2", 2 MANGUEIRA DE INCÊNDIO DE 15M, REDUÇÃO DE 2 1/2" X 1 1/2" E ESGUICHO EM LATÃO 1 1/2" - FORNECIMENTO E INSTALAÇÃO</t>
  </si>
  <si>
    <t>PINTURA ESMALTE EM TUBO GALVANIZADO, DUAS (2) DEMÃOS, INCLUSIVE UMA (1) DEMÃO DE FUNDO ANTICORROSIVO</t>
  </si>
  <si>
    <t>ESCAVAÇÃO</t>
  </si>
  <si>
    <t>APILOAMENTO DO FUNDO DE VALAS COM SOQUETE</t>
  </si>
  <si>
    <t>REATERRO MANUAL DE VALA</t>
  </si>
  <si>
    <t>SISTEMA DE ALARME DE INCÊNDIO</t>
  </si>
  <si>
    <t>CENTRAL DE ALARME DE INCÊNDIO ENDEREÇÁVEL</t>
  </si>
  <si>
    <t>ACIONADOR MANUAL DE ALARME DE INCÊNDIO</t>
  </si>
  <si>
    <t>SINALIZADOR VISUAL E ACÚSTICO PARA SISTEMA DE INCÊNDIO ENDEREÇÁVEL</t>
  </si>
  <si>
    <t>BATERIA PARA ALARME DE INCÊNDIO</t>
  </si>
  <si>
    <t>INSTALAÇÃO DO SISTEMA DE ALARME</t>
  </si>
  <si>
    <t>CASA DE BOMBAS</t>
  </si>
  <si>
    <t>REGISTRO DE GAVETA BRUTO, LATÃO, ROSCÁVEL, 2 1/2" - FORNECIMENTO E INSTALAÇÃO. AF_08/2021</t>
  </si>
  <si>
    <t>VÁLVULA DE RETENÇÃO HORIZONTAL, DE BRONZE, ROSCÁVEL, 2 1/2" - FORNECIMENTO E INSTALAÇÃO. AF_08/2021</t>
  </si>
  <si>
    <t>INSTALAÇÃO DE BOMBA HIDRÁULICA PARA O SISTEMA DE COMBATE A INCÊNDIO</t>
  </si>
  <si>
    <t>LIMPEZA FINAL PARA ENTREGA DA OBRA</t>
  </si>
  <si>
    <t xml:space="preserve">un </t>
  </si>
  <si>
    <t>Área</t>
  </si>
  <si>
    <t>Espessura</t>
  </si>
  <si>
    <t>Distância</t>
  </si>
  <si>
    <t>km</t>
  </si>
  <si>
    <t>mês</t>
  </si>
  <si>
    <t>Volume tubo de aço</t>
  </si>
  <si>
    <t>Comprimento da vala</t>
  </si>
  <si>
    <t>ESPALHAMENTO DE MATERIAL</t>
  </si>
  <si>
    <t>Volume total para escavação</t>
  </si>
  <si>
    <t>Quantidade total de blocos - estrutura</t>
  </si>
  <si>
    <t>u</t>
  </si>
  <si>
    <t>Volume total escavado</t>
  </si>
  <si>
    <t>Volume de concreto dos blocos de coroamento</t>
  </si>
  <si>
    <t>Empolamento</t>
  </si>
  <si>
    <t>Volume de Reaterro</t>
  </si>
  <si>
    <t>Comprimento total das vigas baldrame</t>
  </si>
  <si>
    <t>m²/m</t>
  </si>
  <si>
    <t>Espessura do lastro</t>
  </si>
  <si>
    <t>Volume total</t>
  </si>
  <si>
    <t>Seção para impermeabilização</t>
  </si>
  <si>
    <t>Área total</t>
  </si>
  <si>
    <t>kg</t>
  </si>
  <si>
    <t>m²xmês</t>
  </si>
  <si>
    <t>Volume de reaterro</t>
  </si>
  <si>
    <t>Volume escavado - Volume de reaterro</t>
  </si>
  <si>
    <t>Comprimento do Tubo</t>
  </si>
  <si>
    <t>BOMBA DE INCÊNDIO SCHNEIDER BPI-21 R 2 1/2" 1,5CV MONOFÁSICA</t>
  </si>
  <si>
    <t xml:space="preserve">Comprimento das vigas baldrame </t>
  </si>
  <si>
    <t>Área da seção média escavada (0,35 x 0,54 m)</t>
  </si>
  <si>
    <t>m³/u</t>
  </si>
  <si>
    <t>Volume das vigas baldrame</t>
  </si>
  <si>
    <t>%</t>
  </si>
  <si>
    <t>CARGA</t>
  </si>
  <si>
    <t>TRANSPORTE</t>
  </si>
  <si>
    <t>REATERRO MANUAL COM APILOAMENTO MECÂNICO</t>
  </si>
  <si>
    <t>Volume da seção média escavada (0,85 x 1,00 x 1,00 m)</t>
  </si>
  <si>
    <t>Volume total escavado para os blocos</t>
  </si>
  <si>
    <t>Área dos blocos (0,6 x 0,6)</t>
  </si>
  <si>
    <t>Largura da Viga</t>
  </si>
  <si>
    <t xml:space="preserve">Carga Total </t>
  </si>
  <si>
    <t>CA-50</t>
  </si>
  <si>
    <t>CA-60</t>
  </si>
  <si>
    <t>Total CA-50 / CA-60</t>
  </si>
  <si>
    <t>Volume Total de Concreto</t>
  </si>
  <si>
    <t>Área Total de Forma</t>
  </si>
  <si>
    <t xml:space="preserve">Total CA-50 </t>
  </si>
  <si>
    <t>Volume Total de Forma</t>
  </si>
  <si>
    <t>Área Total de Laje</t>
  </si>
  <si>
    <t xml:space="preserve">Área Esquadria PM1 </t>
  </si>
  <si>
    <t>Área Esquadria JA2</t>
  </si>
  <si>
    <t>Comprimento Linear Casa de Máquinhas</t>
  </si>
  <si>
    <t>Altura Casa de Máquinas</t>
  </si>
  <si>
    <t>Área Casa de Máquinas</t>
  </si>
  <si>
    <t>Área Total Casa de Máquinas</t>
  </si>
  <si>
    <t>Encunhamento de 14 cm da Casa de Máquinas</t>
  </si>
  <si>
    <t>Porta PM1 (0,90 x 2,10)</t>
  </si>
  <si>
    <t>Janela JA2 (0,80 x 0,60)</t>
  </si>
  <si>
    <t xml:space="preserve">Porta PM1 (0,90 x 2,10 m ) + 0,50 m passando para cada lado </t>
  </si>
  <si>
    <t xml:space="preserve">m </t>
  </si>
  <si>
    <t xml:space="preserve">Janela JA2 (0,80 x 0,60 m ) + 0,50 m passando para cada lado </t>
  </si>
  <si>
    <t>Porta PM1 (0,90 x 2,10 m )</t>
  </si>
  <si>
    <t xml:space="preserve">Janela JA2 (0,80 x 0,60 m ) </t>
  </si>
  <si>
    <t>Área de Parede</t>
  </si>
  <si>
    <t>Área de total de Parede</t>
  </si>
  <si>
    <t>Comprimento Linear da Parede</t>
  </si>
  <si>
    <t>Altura do Revestimento</t>
  </si>
  <si>
    <t>Área Total de Revestimento</t>
  </si>
  <si>
    <t>Área de Piso</t>
  </si>
  <si>
    <t>Total de Lastro de Brita</t>
  </si>
  <si>
    <t>Área Total</t>
  </si>
  <si>
    <t>Quantidade Total</t>
  </si>
  <si>
    <t>Comprimento Total</t>
  </si>
  <si>
    <t>Comprimento Total do Tubo de Aço</t>
  </si>
  <si>
    <t>Área da Tampa de Ferro do Hidrante de Recalque</t>
  </si>
  <si>
    <t>Largura da Vala</t>
  </si>
  <si>
    <t xml:space="preserve">Comprimento da Vala  </t>
  </si>
  <si>
    <t>Volume Total</t>
  </si>
  <si>
    <t>REVESTIMENTOS E PINTURAS INTERNAS</t>
  </si>
  <si>
    <t>REVESTIMENTOS E PINTURAS EXTERNAS</t>
  </si>
  <si>
    <t>JANELAS</t>
  </si>
  <si>
    <t>SINALIZAÇÃO EM PISO</t>
  </si>
  <si>
    <t>TRAMA DE MADEIRA COMPOSTA POR RIPAS, CAIBROS E TERÇAS PARA TELHADOS DE ATÉ 2 ÁGUAS PARA TELHA DE ENCAIXE DE CERÂMICA OU DE CONCRETO, INCLUSO TRANSPORTE VERTICAL. AF_07/2019</t>
  </si>
  <si>
    <t xml:space="preserve">Área Total de Telhado </t>
  </si>
  <si>
    <t>TELHAMENTO COM TELHA CERÂMICA DE ENCAIXE, TIPO ROMANA, COM ATÉ 2 ÁGUAS, INCLUSO TRANSPORTE VERTICAL. AF_07/2019</t>
  </si>
  <si>
    <t>REVESTIMENTOS E PINTURAS INTERNAS E EXTERNAS</t>
  </si>
  <si>
    <t>CHAPISCO COM ARGAMASSA, TRAÇO 1:3 (CIMENTO E AREIA), ESP. 5MM, APLICADO EM TETO COM COLHER, PREPARO MECÂNICO</t>
  </si>
  <si>
    <t>MASSA ÚNICA, PARA RECEBIMENTO DE PINTURA, EM ARGAMASSA TRAÇO 1:2:8, PREPARO MANUAL, APLICADA MANUALMENTE EM TETO, ESPESSURA DE 10MM, COM EXECUÇÃO DE TALISCAS. AF_03/2015</t>
  </si>
  <si>
    <t>REVESTIMENTO COM PASTILHAS DE PORCELANA, ASSENTADO COM ARGAMASSA PRÉ-FABRICADA, INCLUSIVE REJUNTAMENTO</t>
  </si>
  <si>
    <t>CARGA, MANOBRA E DESCARGA DE SOLOS E MATERIAIS GRANULARES EM CAMINHÃO BASCULANTE 6 M³ - CARGA COM ESCAVADEIRA HIDRÁULICA (CAÇAMBA DE 1,20 M³ / 155 HP) E DESCARGA LIVRE (UNIDADE: T). AF_07/2020</t>
  </si>
  <si>
    <t>Largura</t>
  </si>
  <si>
    <t>Altura</t>
  </si>
  <si>
    <t xml:space="preserve">Comprimento </t>
  </si>
  <si>
    <t>https://www.bombashopping.com.br/thebe-bomba-thli-13-15-cv-trifip21ir3-0040000018548/p?idsku=1254445949&amp;pht=48071585236417298&amp;gclid=EAIaIQobChMIj6e25_fy9gIVFm1vBB3rPATaEAQYBSABEgIorfD_BwE</t>
  </si>
  <si>
    <t>https://www.meritocomercial.com.br/bomba-de-incendio-thebe-thli-13-15-cv-trifasica-220v380v-20370078037-p1023544?tsid=42&amp;gclid=EAIaIQobChMIj6e25_fy9gIVFm1vBB3rPATaEAQYASABEgLbPPD_BwE</t>
  </si>
  <si>
    <t>https://produto.mercadolivre.com.br/MLB-1307746593-bomba-de-agua-thebe-thli-13-15cv-monofasico-ip55-220v440v-_JM?matt_tool=45029758&amp;matt_word=&amp;matt_source=google&amp;matt_campaign_id=14302215522&amp;matt_ad_group_id=134553699828&amp;matt_match_type=&amp;matt_network=g&amp;matt_device=c&amp;matt_creative=539425477825&amp;matt_keyword=&amp;matt_ad_position=&amp;matt_ad_type=pla&amp;matt_merchant_id=111029242&amp;matt_product_id=MLB1307746593&amp;matt_product_partition_id=1405369424543&amp;matt_target_id=aud-378637574381:pla-1405369424543&amp;gclid=EAIaIQobChMIj6e25_fy9gIVFm1vBB3rPATaEAQYCyABEgJshPD_BwE</t>
  </si>
  <si>
    <t> 03.007.331/0001-41 </t>
  </si>
  <si>
    <t>Área de Limpeza</t>
  </si>
  <si>
    <t>Volume de Camada de Limpeza</t>
  </si>
  <si>
    <t xml:space="preserve">Área </t>
  </si>
  <si>
    <t xml:space="preserve">Carga total </t>
  </si>
  <si>
    <t xml:space="preserve">Volume </t>
  </si>
  <si>
    <t>Carga total</t>
  </si>
  <si>
    <t>Área do piso</t>
  </si>
  <si>
    <t>LIMPEZA MECANIZADA DE CAMADA VEGETAL, VEGETAÇÃO E PEQUENAS ÁRVORES (DIÂMETRO DE TRONCO MENOR QUE 0,20 M), COM TRATOR DE ESTEIRAS.AF_05/2018</t>
  </si>
  <si>
    <t>m³ * km</t>
  </si>
  <si>
    <t>Sub total - Volume para escavação de viga baldrame</t>
  </si>
  <si>
    <t>Sub total - Volume para escavação de blocos</t>
  </si>
  <si>
    <t>Volume total escavado para as vigas baldrame</t>
  </si>
  <si>
    <t>Quantidade total de blocos de coroamento</t>
  </si>
  <si>
    <t>Sub total - Área para aplicação de lastro</t>
  </si>
  <si>
    <t>Área total de laje</t>
  </si>
  <si>
    <t>Tempo de execução da obra</t>
  </si>
  <si>
    <t>Quantidade de lados de pintura</t>
  </si>
  <si>
    <t>Área de parede</t>
  </si>
  <si>
    <t>Área Total de Parede</t>
  </si>
  <si>
    <t>Área de total de pintura</t>
  </si>
  <si>
    <t>5.1</t>
  </si>
  <si>
    <t>5.1.1</t>
  </si>
  <si>
    <t>Volume total de carga</t>
  </si>
  <si>
    <t>5.2</t>
  </si>
  <si>
    <t>6.1</t>
  </si>
  <si>
    <t>6.1.1</t>
  </si>
  <si>
    <t>6.2</t>
  </si>
  <si>
    <t>6.3</t>
  </si>
  <si>
    <t>7.1</t>
  </si>
  <si>
    <t>7.1.1</t>
  </si>
  <si>
    <t>8.1</t>
  </si>
  <si>
    <t>8.1.1</t>
  </si>
  <si>
    <t>7.1.2</t>
  </si>
  <si>
    <t>PORTA</t>
  </si>
  <si>
    <t>8.2</t>
  </si>
  <si>
    <t>8.3</t>
  </si>
  <si>
    <t>ACABAMENTO - ESQUADRIAS</t>
  </si>
  <si>
    <t>8.3.1</t>
  </si>
  <si>
    <t>9.1</t>
  </si>
  <si>
    <t>9.2</t>
  </si>
  <si>
    <t>10.1</t>
  </si>
  <si>
    <t>10.1.1</t>
  </si>
  <si>
    <t>10.2</t>
  </si>
  <si>
    <t>10.2.1</t>
  </si>
  <si>
    <t>11.1</t>
  </si>
  <si>
    <t>12.1</t>
  </si>
  <si>
    <t>1.1</t>
  </si>
  <si>
    <t>1.2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</si>
  <si>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</si>
  <si>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</si>
  <si>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</si>
  <si>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</si>
  <si>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</si>
  <si>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</si>
  <si>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</si>
  <si>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</si>
  <si>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</si>
  <si>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</si>
  <si>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4.8</t>
  </si>
  <si>
    <t>5.1.2</t>
  </si>
  <si>
    <t>5.1.3</t>
  </si>
  <si>
    <t>5.1.4</t>
  </si>
  <si>
    <t>5.2.1</t>
  </si>
  <si>
    <t>5.2.2</t>
  </si>
  <si>
    <t>5.2.3</t>
  </si>
  <si>
    <t>6.1.2</t>
  </si>
  <si>
    <t>6.1.3</t>
  </si>
  <si>
    <t>6.2.1</t>
  </si>
  <si>
    <t>6.2.2</t>
  </si>
  <si>
    <t>6.2.3</t>
  </si>
  <si>
    <t>6.3.1</t>
  </si>
  <si>
    <t>6.3.2</t>
  </si>
  <si>
    <t>8.1.2</t>
  </si>
  <si>
    <t>8.2.1</t>
  </si>
  <si>
    <t>8.2.2</t>
  </si>
  <si>
    <t>8.2.3</t>
  </si>
  <si>
    <t>10.1.2</t>
  </si>
  <si>
    <t>10.1.3</t>
  </si>
  <si>
    <t>10.1.4</t>
  </si>
  <si>
    <t>10.1.5</t>
  </si>
  <si>
    <t>10.1.6</t>
  </si>
  <si>
    <t>10.1.7</t>
  </si>
  <si>
    <t>10.1.8</t>
  </si>
  <si>
    <t>10.2.2</t>
  </si>
  <si>
    <t>10.2.3</t>
  </si>
  <si>
    <t>10.2.4</t>
  </si>
  <si>
    <t>10.2.5</t>
  </si>
  <si>
    <t>11.2</t>
  </si>
  <si>
    <t>11.3</t>
  </si>
  <si>
    <t>11.4</t>
  </si>
  <si>
    <t>11.5</t>
  </si>
  <si>
    <t>11.6</t>
  </si>
  <si>
    <t>PROJETO DE COMBATE E PREVENÇÃO AO INCÊNDIO - CEIM JARDIM REDENTOR</t>
  </si>
  <si>
    <t>14.1</t>
  </si>
  <si>
    <t>m²/u</t>
  </si>
  <si>
    <t>14.2</t>
  </si>
  <si>
    <t>14.3</t>
  </si>
  <si>
    <t>15.1</t>
  </si>
  <si>
    <t>15.2</t>
  </si>
  <si>
    <t>15.3</t>
  </si>
  <si>
    <t>15.4</t>
  </si>
  <si>
    <t>15.5</t>
  </si>
  <si>
    <t>16.1</t>
  </si>
  <si>
    <t>16.2</t>
  </si>
  <si>
    <t>LASTRO DE AREIA</t>
  </si>
  <si>
    <t>Volume total de areia</t>
  </si>
  <si>
    <t>Volume de carga</t>
  </si>
  <si>
    <t>16.3</t>
  </si>
  <si>
    <t>16.4</t>
  </si>
  <si>
    <t>17.1</t>
  </si>
  <si>
    <t>meses</t>
  </si>
  <si>
    <t>Tempo total de obra</t>
  </si>
  <si>
    <t>BOMBA HIDRÁULICA - INCÊNDIO 1,5 CV TRIFÁSICA</t>
  </si>
  <si>
    <t>COT-INC-173-001</t>
  </si>
  <si>
    <t xml:space="preserve">PONTO DO INCÊNDIO </t>
  </si>
  <si>
    <t>03.598.050/0001-00</t>
  </si>
  <si>
    <t>https://www.pontodoincendio.com.br/extintor-abc-06kg-4a40bc</t>
  </si>
  <si>
    <t>(31) 3492-3004</t>
  </si>
  <si>
    <t>BRASIL FIRE</t>
  </si>
  <si>
    <t>10.969.342/0001-78</t>
  </si>
  <si>
    <t>https://www.lojabrasilfire.com.br/extintores/extintor-de-incendio-06-kg-de-poabc?parceiro=8463&amp;gclid=CjwKCAiA55mPBhBOEiwANmzoQlo9Hz04pJ07rmfdLq-
14Z73Vh2DRPgaxEeXOBmlKUs7ZS-AJzKhgRoCARMQAvD_BwE</t>
  </si>
  <si>
    <t>(16) 99774-5724</t>
  </si>
  <si>
    <t>R &amp; A EXTINTORES</t>
  </si>
  <si>
    <t>14.314.086/0001-31</t>
  </si>
  <si>
    <t>https://www.raextintores.com.br/extintor-pqs-6kgabc?utm_source=Site&amp;utm_medium=GoogleMerchant&amp;utm_campaign=GoogleMerchant</t>
  </si>
  <si>
    <t>(11) 3982-4952</t>
  </si>
  <si>
    <t>COT-INC-173-002</t>
  </si>
  <si>
    <t>https://www.lojabrasilfire.com.br/sinalizacao/placa-de-sinalizacao-do-bombeiro-edificacao-m1-25x35-
cm?parceiro=8463&amp;gclid=Cj0KCQiA8vSOBhCkARIsAGdp6RQ2zldz1LE6IFP9QPSsDup3QjdsDWXAlhV-
0YlTb7LsM6dG2I7PIxMaAlAVEALw_wcB</t>
  </si>
  <si>
    <t xml:space="preserve">CASAS BAHIA </t>
  </si>
  <si>
    <t>33.041.260/0652-90</t>
  </si>
  <si>
    <t>https://www.casasbahia.com.br/placa-de-sinalizacao-do-bombeiro-edificacao-m1-25x35-cm-
1526221866/p/1526221866?utm_medium=Cpc&amp;utm_source=GP_PLA&amp;IdSku=1526221866&amp;idLojista=1
01606&amp;utm_campaign=3P_agrupamento_medio_SSC&amp;gclid=Cj0KCQiA8vSOBhCkARIsAGdp6RSEi4_yAix
D2Y7-qOSZXTGPVqsUMJZQ7ED3PIEUcKp9s3Il5UpzIe8aAi7rEALw_wcB</t>
  </si>
  <si>
    <t>(11) 4003-2773</t>
  </si>
  <si>
    <t>AMERICANAS</t>
  </si>
  <si>
    <t>00.776.574/0006-60</t>
  </si>
  <si>
    <t>https://www.americanas.com.br/produto/4259781441?epar=bp_pl_00_go_pla_aic_geral_gmv&amp;opn=Y
SMESP&amp;WT.srch=1&amp;gclid=Cj0KCQiA8vSOBhCkARIsAGdp6RRSz4F3Le_3jNavb55BbzglK97Z4cEyNJdQXdK
0HFSQmwCb82fH_xMaAo6-EALw_wcB</t>
  </si>
  <si>
    <t>(11) 4003-4848</t>
  </si>
  <si>
    <t>0800 770 8411</t>
  </si>
  <si>
    <t xml:space="preserve">ENFOQUE </t>
  </si>
  <si>
    <t>40.263.712/0001-18</t>
  </si>
  <si>
    <t>(11) 4972-4933</t>
  </si>
  <si>
    <t>COT-INC-173-004</t>
  </si>
  <si>
    <t>https://www.pontodoincendio.com.br/placa-fotoluminescente-e1-200-200-alarme-sonoro</t>
  </si>
  <si>
    <t>https://enfoquevisual.com.br/products/e1-sinalizacao-de-incendio-e-alarme-alarme-sonorofotoluminescente-elx-061?variant=4756266450974</t>
  </si>
  <si>
    <t>JWM ANTINCÊNDIO</t>
  </si>
  <si>
    <t>15.209.511/0001-95</t>
  </si>
  <si>
    <t>https://www.jwmeletrica.com.br/produtos/136/136/1/SINALIZACAO/Placa-SinalizacaoFotoluminescente-Alarme-Sonoro---CNPJ-Normatizada---3620</t>
  </si>
  <si>
    <t>(11) 2681-5475</t>
  </si>
  <si>
    <t>COT-INC-173-005</t>
  </si>
  <si>
    <t>https://www.pontodoincendio.com.br/placa-fotoluminescente-e2-200-300-alarme-de-incendio</t>
  </si>
  <si>
    <t>QUALITY TUBOS</t>
  </si>
  <si>
    <t>29.851.289/0001-34</t>
  </si>
  <si>
    <t>https://www.lojaqualitytubos.com.br/placa-sinalizadora-de-alarme-de-incendio-modelo-e2-
p1000501?v=1000502</t>
  </si>
  <si>
    <t>(11) 3107-0000</t>
  </si>
  <si>
    <t xml:space="preserve">VALDÔ ADESIVOS E PLACAS </t>
  </si>
  <si>
    <t>00.321.078/0001-08</t>
  </si>
  <si>
    <t>https://valdoplacas.com.br/produtos/placa-sinalizacao-alarme-de-incendio-fotoluminescentee2/?pf=gs&amp;gclid=Cj0KCQiAraSPBhDuARIsAM3Js4qua26hCRh2nhHi4sF9_-
hpDTFDkAbWANR8g3MLh_6ZwVYHhtKwuLkaAiUaEALw_wcB</t>
  </si>
  <si>
    <t>(51) 3722-4852</t>
  </si>
  <si>
    <t>COT-INC-173-008</t>
  </si>
  <si>
    <t>TAMPA DE FERRO FUNDIDO 60X40CM PARA INCÊNDIO</t>
  </si>
  <si>
    <t>CONTRA INCÊNDIO</t>
  </si>
  <si>
    <t>15.579.136/0001-75</t>
  </si>
  <si>
    <t>https://contraincendio.com.br/produto/abrigos/tampa-de-ferro-fundido-para-recalque-60-x-40-
cm/?utm_source=Google+Shopping&amp;utm_medium=cpc&amp;utm_campaign=feed_contraincendio_google
_shopping</t>
  </si>
  <si>
    <t>(15) 3233-5959</t>
  </si>
  <si>
    <t>https://www.lojaqualitytubos.com.br/tampa-de-ferro-fundido-60-x-40-
p994937?utm_source=google&amp;utm_medium=upc&amp;utm_campaign=qualitytubos&amp;gclid=Cj0KCQiAraSPB
hDuARIsAM3Js4qsaosGfwmsqy8UCQ95AThnprznlElv_MGpk-7YQoUSnUBciKb2Y3MaAh1XEALw_wcB</t>
  </si>
  <si>
    <t xml:space="preserve">AMERICANAS </t>
  </si>
  <si>
    <t>https://www.americanas.com.br/produto/1622399474?opn=YSMESP</t>
  </si>
  <si>
    <t>COT-INC-173-010</t>
  </si>
  <si>
    <t xml:space="preserve">CENTRAL DE ALARME DE INCÊNDIO ENDEREÇÁVEL </t>
  </si>
  <si>
    <t>PROCESSTEC</t>
  </si>
  <si>
    <t>05.690.866/0001-95</t>
  </si>
  <si>
    <t>https://www.processtec.com.br/central-de-alarme-de-incendio-intelbras-cie-
1125?origem=gs&amp;gclid=EAIaIQobChMIq__mgPTC9QIVFA2RCh3DWAnoEAQYAiABEgKw3fD_BwE</t>
  </si>
  <si>
    <t>(81) 9 9906-8474</t>
  </si>
  <si>
    <t xml:space="preserve">SHOPTELBRAS </t>
  </si>
  <si>
    <t>29.766.914/0001-40</t>
  </si>
  <si>
    <t>https://www.shoptelbras.com.br/deteccao-e-alarme-de-incendio/enderecavel/centrais-de-incendio/rp-
520-repetidora-para-a-central-de-alarme-de-incendioenderecavel?parceiro=4758&amp;gclid=EAIaIQobChMIq__mgPTC9QIVFA2RCh3DWAnoEAQYAyABEgJrC_D_B
We</t>
  </si>
  <si>
    <t>(11) 4680-3593</t>
  </si>
  <si>
    <t xml:space="preserve">NET ALARMES </t>
  </si>
  <si>
    <t>20.544.487/0001-80</t>
  </si>
  <si>
    <t>https://www.netalarmes.com.br/alarme/alarme-de-incendio/central-de-alarme-de-incendio-intelbrascie-1125-
enderecavel?parceiro=8046&amp;parceiro=8764&amp;gclid=EAIaIQobChMIq__mgPTC9QIVFA2RCh3DWAnoEAQ
YCiABEgK8xvD_BwE</t>
  </si>
  <si>
    <t>(43) 3344-4002</t>
  </si>
  <si>
    <t>COT-INC-173-011</t>
  </si>
  <si>
    <t xml:space="preserve">SINALIZADOR VISUAL E ACÚSTICO PARA SISTEMA DE INCÊNDIO ENDEREÇÁVEL </t>
  </si>
  <si>
    <t>https://www.netalarmes.com.br/alarme/alarme-de-incendio/sinalizador-audiovisual-enderecavelintelbras-sav-520-
e?parceiro=8046&amp;parceiro=8764&amp;gclid=EAIaIQobChMI4sLQo_nC9QIVQQyRCh3tcAaMEAQYASABEgLIpv
D_BwE</t>
  </si>
  <si>
    <t xml:space="preserve">ELETRÔNICA SANTANA </t>
  </si>
  <si>
    <t>60.717.899/0001-90</t>
  </si>
  <si>
    <t>https://www.eletronicasantana.com.br/sinalizador-audiovisual-enderecavel-sav-520e-4615029-
intelbras/p?idsku=9004416&amp;gclid=EAIaIQobChMI4sLQo_nC9QIVQQyRCh3tcAaMEAQYAiABEgLtePD_Bw
E</t>
  </si>
  <si>
    <t>(11) 2823-7066</t>
  </si>
  <si>
    <t>UPPER SEG</t>
  </si>
  <si>
    <t>17.354.683/0001-88</t>
  </si>
  <si>
    <t>https://www.upperseg.com.br/deteccao-e-alarme-de-incendio/acessorios/sinalizador-audiovisualenderecavel-sav-520eintelbras/?utm_term=&amp;utm_campaign=%5BALARME%5D+Shopping&amp;utm_source=adwords&amp;utm_medi
um=ppc&amp;hsa_acc=6085652881&amp;hsa_cam=1650402163&amp;hsa_grp=68818301408&amp;hsa_ad=31748409885
5&amp;hsa_src=u&amp;hsa_tgt=pla-
871707325133&amp;hsa_kw=&amp;hsa_mt=&amp;hsa_net=adwords&amp;hsa_ver=3&amp;gclid=EAIaIQobChMI4sLQo_nC9QI
VQQyRCh3tcAaMEAQYAyABEgLnY_D_BwE</t>
  </si>
  <si>
    <t>(43) 3024-5144</t>
  </si>
  <si>
    <t>COT-INC-173-012</t>
  </si>
  <si>
    <t xml:space="preserve">ACIONADOR MANUAL  PARA BOMBA DE INCÊNDO </t>
  </si>
  <si>
    <t xml:space="preserve">VIEW TECH </t>
  </si>
  <si>
    <t>07.327.325/0001-22</t>
  </si>
  <si>
    <t>https://www.viewtech.ind.br/catalog/product/view/id/2303/s/acionador-manual-ilumac-bomba-deincendio-marteloincluso/?utm_source=&amp;utm_medium=&amp;utm_campaign=&amp;utm_term=&amp;utm_content=&amp;gclid=EAIaIQob
ChMIi4urnf7C9QIVkwyRCh00awVwEAQYAiABEgKAyPD_BwE</t>
  </si>
  <si>
    <t xml:space="preserve">0800 770 8411 </t>
  </si>
  <si>
    <t>https://www.lojabrasilfire.com.br/detectores/acionador-manual-de-bomba-de-incendio-am-b-commartelo?parceiro=8463&amp;gclid=EAIaIQobChMIi4urnf7C9QIVkwyRCh00awVwEAQYCiABEgJ43vD_BwE</t>
  </si>
  <si>
    <t>https://www.americanas.com.br/produto/1622397938?opn=YSMESP</t>
  </si>
  <si>
    <t>COT-INC-173-013</t>
  </si>
  <si>
    <t xml:space="preserve">BATERIA PARA ALARME DE INCÊNDIO </t>
  </si>
  <si>
    <t>https://www.viewtech.ind.br/catalog/product/view/id/2791/s/bateria-selada-para-nobreak-alarmeweg-vrla-7ah-
12v/?utm_source=&amp;utm_medium=&amp;utm_campaign=&amp;utm_term=&amp;utm_content=&amp;gclid=EAIaIQobCh
MIuNLXtIHD9QIVwgaRCh2csQkAEAYYASABEgJJpfD_BwE</t>
  </si>
  <si>
    <t>https://www.upperseg.com.br/alarme/acessorios/bateria/bateria-selada-12v-7a-recarregavel-p-alarmeou-cerca-eletricaunipower/?utm_term=&amp;utm_campaign=%5BALARME%5D+Shopping&amp;utm_source=adwords&amp;utm_me
dium=ppc&amp;hsa_acc=6085652881&amp;hsa_cam=1650402163&amp;hsa_grp=68818301408&amp;hsa_ad=317484098
855&amp;hsa_src=u&amp;hsa_tgt=pla-
350929405600&amp;hsa_kw=&amp;hsa_mt=&amp;hsa_net=adwords&amp;hsa_ver=3&amp;gclid=EAIaIQobChMIuNLXtIHD9QI
VwgaRCh2csQkAEAYYAyABEgJw6PD_BwE</t>
  </si>
  <si>
    <t>GRUPO MGA</t>
  </si>
  <si>
    <t>92.826.742/0001-99</t>
  </si>
  <si>
    <t>https://www.mgavirtual.com.br/bateria-selada-12v-xb-12al-p2572</t>
  </si>
  <si>
    <t>(51) 3269-6000</t>
  </si>
  <si>
    <t>CANTEIRO DE OBRAS</t>
  </si>
  <si>
    <t>Abraçadeira 1"</t>
  </si>
  <si>
    <t>CABO BLINDADO TRIPOLAR</t>
  </si>
  <si>
    <t>https://www.carrefour.com.br/caboblindadoalarmedeincendio3viasx150mm-mp923540540/p</t>
  </si>
  <si>
    <t>45.543.915/0846-95</t>
  </si>
  <si>
    <t>CARREFOUR</t>
  </si>
  <si>
    <t>0800 718 2222</t>
  </si>
  <si>
    <t>https://www.extra.com.br/10-metros-cabo-blindado-alarme-de-incendio-3-vias-x-150mm-1534251091/p/1534251091?utm_medium=cpc&amp;utm_source=google_freelisting&amp;IdSku=1534251091&amp;idLojista=36931&amp;tipoLojista=3P</t>
  </si>
  <si>
    <t>EXTRA</t>
  </si>
  <si>
    <t>(11) 4003-3383</t>
  </si>
  <si>
    <t>https://contraincendio.com.br/produto/alarme-de-incendio/acessorios/cabo-de-alarme-de-incendio-blindado-3-vias-x-15-mm/?utm_source=Google+Shopping&amp;utm_medium=cpc&amp;utm_campaign=feed_contraincendio_google_shopping</t>
  </si>
  <si>
    <t>QUADRO DE COMANDO 1,5CV TRIFÁSICO</t>
  </si>
  <si>
    <t>08.235.642/0001-81</t>
  </si>
  <si>
    <t>0800-650-2121</t>
  </si>
  <si>
    <t>https://www.bombashopping.com.br/painel-partida-direta-para-combate-a-incendio-weg--150cv-220v-trifasico-comando-24vcc-0000000050237/p</t>
  </si>
  <si>
    <t>https://produto.mercadolivre.com.br/MLB-1926539503-painel-comando-eletrico-compressor-bomba-trifasica-220-15cv-_JM?matt_tool=18956390&amp;utm_source=google_shopping&amp;utm_medium=organic</t>
  </si>
  <si>
    <t>GTS_Loja SOLUÇÕES EM ELÉTRICA GERAL</t>
  </si>
  <si>
    <t>(11) 4750-1470</t>
  </si>
  <si>
    <t>14.778.311/0001-90</t>
  </si>
  <si>
    <t>Comprimento do eletroduto</t>
  </si>
  <si>
    <t>Área da seção escavada (0,20 x 0,30 m)</t>
  </si>
  <si>
    <t>CABO UNIPOLAR ISOLADO EM POLÍMERO TERMOFIXO, TIPO EPR, NÃO HALOGENADO, 0,6/1KV, 90°C - BAIXA TENSÃO ( ENCORDOAMENTO: CLASSE 5 / SEÇÃO TRANSVERSAL: 4 MM2)</t>
  </si>
  <si>
    <t>CABO UNIPOLAR ISOLADO EM POLÍMERO TERMOPLÁSTICO, TIPO LSHF/ATOX, NÃO HALOGENADO, 450/750V, 70°C - BAIXA TENSÃO ( ENCORDOAMENTO: CLASSE 5 / SEÇÃO TRANSVERSAL: 2,50 MM2)</t>
  </si>
  <si>
    <t>CABO UNIPOLAR ISOLADO EM POLÍMERO TERMOPLÁSTICO, TIPO LSHF/ATOX, NÃO HALOGENADO, 450/750V, 70°C - BAIXA TENSÃO ( ENCORDOAMENTO: CLASSE 5 / SEÇÃO TRANSVERSAL: 1,50 MM2)</t>
  </si>
  <si>
    <t>CONDULETE EM PVC, TIPO "E", SEM TAMPA, DE 1"</t>
  </si>
  <si>
    <t>CONDULETE EM PVC, TIPO "LR", SEM TAMPA, DE 1"</t>
  </si>
  <si>
    <t>CONDULETE EM PVC, TIPO "LL", SEM TAMPA, DE 1"</t>
  </si>
  <si>
    <t>CONDULETE EM PVC, TIPO "T", SEM TAMPA, DE 1"</t>
  </si>
  <si>
    <t>TAMPA CEGA EM PVC PARA CONDULETE 4 X 2"</t>
  </si>
  <si>
    <t>TAMPA PARA CONDULETE, EM PVC, PARA TOMADA HEXAGONAL</t>
  </si>
  <si>
    <t>LUVA EM PVC RIGIDO ROSCAVEL, DE 1", PARA ELETRODUTO</t>
  </si>
  <si>
    <t>CANALETA EM PVC PARA INSTALAÇÃO ELÉTRICA APARENTE, INCLUSIVE CONEXÕES, DIMENSÕES 20 X 10 MM</t>
  </si>
  <si>
    <t>DISJUNTOR TRIPOLAR TIPO DIN, CORRENTE NOMINAL DE 10A - FORNECIMENTO E INSTALAÇÃO. AF_10/2020</t>
  </si>
  <si>
    <t>CAIXA DE LIGAÇÃO/PASSAGEM EM PVC RÍGIDO PARA ELETRODUTO, OCTOGONAL COM ANEL DESLIZANTE, DIMENSÕES 3"X3", EMBUTIDA EM LAJE - FORNECIMENTO E INSTALAÇÃO</t>
  </si>
  <si>
    <t>LUMINÁRIA TIPO CALHA, DE SOBREPOR, COM 1 LÂMPADA TUBULAR FLUORESCENTE DE 18 W, COM REATOR DE PARTIDA RÁPIDA - FORNECIMENTO E INSTALAÇÃO. AF_02/2020</t>
  </si>
  <si>
    <t>CAIXA DE PASSAGEM EM CHAPA DE AÇO COM TAMPA APARAFUSADA, SOBREPOR, 102 X 102 X 82 MM</t>
  </si>
  <si>
    <t>QUADRO DE COMANDO</t>
  </si>
  <si>
    <t>ELETRODUTO DE PVC RÍGIDO ROSCÁVEL, DN 20 MM (3/4"), INCLUSIVE CONEXÕES, SUPORTES E FIXAÇÃO</t>
  </si>
  <si>
    <t>12.2</t>
  </si>
  <si>
    <t>12.3</t>
  </si>
  <si>
    <t>12.4</t>
  </si>
  <si>
    <t>12.5</t>
  </si>
  <si>
    <t>12.6</t>
  </si>
  <si>
    <t>12.7</t>
  </si>
  <si>
    <t>12.8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</si>
  <si>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</si>
  <si>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</si>
  <si>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</si>
  <si>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</si>
  <si>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</si>
  <si>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</si>
  <si>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</si>
  <si>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</si>
  <si>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</si>
  <si>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</si>
  <si>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</si>
  <si>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</si>
  <si>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</si>
  <si>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</si>
  <si>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</si>
  <si>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12.26</t>
  </si>
  <si>
    <t>12.27</t>
  </si>
  <si>
    <t>12.28</t>
  </si>
  <si>
    <t>12.29</t>
  </si>
  <si>
    <t>13.1</t>
  </si>
  <si>
    <t>13.1.1</t>
  </si>
  <si>
    <t>13.2</t>
  </si>
  <si>
    <t>13.2.1</t>
  </si>
  <si>
    <t>13.2.2</t>
  </si>
  <si>
    <t>13.2.3</t>
  </si>
  <si>
    <t>13.2.4</t>
  </si>
  <si>
    <t>13.3</t>
  </si>
  <si>
    <t>13.3.1</t>
  </si>
  <si>
    <t>13.3.2</t>
  </si>
  <si>
    <t>13.3.3</t>
  </si>
  <si>
    <t>13.3.4</t>
  </si>
  <si>
    <t>13.3.5</t>
  </si>
  <si>
    <t>13.3.6</t>
  </si>
  <si>
    <t>13.3.7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</si>
  <si>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</si>
  <si>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</si>
  <si>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</si>
  <si>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</si>
  <si>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</si>
  <si>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</si>
  <si>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</si>
  <si>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</si>
  <si>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</si>
  <si>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</si>
  <si>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CREA: MG- 187.842/D</t>
  </si>
  <si>
    <t>SINAPI - 02/2022 - Minas Gerais
SICRO3 - 10/2021 - Minas Gerais
SETOP - 01/2022 - Minas Gerais
SUDECAP - 01/2022 - Minas Gerais</t>
  </si>
  <si>
    <t>TOTAL POR ETAPA</t>
  </si>
  <si>
    <t>30 DIAS</t>
  </si>
  <si>
    <t>60 DIAS</t>
  </si>
  <si>
    <t>PLACA FOTOLUMINESCENTE "A2"</t>
  </si>
  <si>
    <t>PLACA FOTOLUMINESCENTE "P1"</t>
  </si>
  <si>
    <t>PLACA FOTOLUMINESCENTE "P2"</t>
  </si>
  <si>
    <t>13.2.5</t>
  </si>
  <si>
    <t>13.2.6</t>
  </si>
  <si>
    <t>13.2.7</t>
  </si>
  <si>
    <t xml:space="preserve"> 1 </t>
  </si>
  <si>
    <t>CANTEIRO DE OBRA</t>
  </si>
  <si>
    <t xml:space="preserve"> 1.1 </t>
  </si>
  <si>
    <t xml:space="preserve"> ED-16350 </t>
  </si>
  <si>
    <t>SETOP</t>
  </si>
  <si>
    <t>MÊS</t>
  </si>
  <si>
    <t xml:space="preserve"> 1.2 </t>
  </si>
  <si>
    <t xml:space="preserve"> IIO-CON-005 </t>
  </si>
  <si>
    <t xml:space="preserve"> IIO-PLA-015 </t>
  </si>
  <si>
    <t xml:space="preserve"> 99059 </t>
  </si>
  <si>
    <t>SINAPI</t>
  </si>
  <si>
    <t xml:space="preserve"> PRE-LIM-005 </t>
  </si>
  <si>
    <t xml:space="preserve"> 3.2 </t>
  </si>
  <si>
    <t xml:space="preserve"> 100981 </t>
  </si>
  <si>
    <t xml:space="preserve"> 3.3 </t>
  </si>
  <si>
    <t xml:space="preserve"> 97914 </t>
  </si>
  <si>
    <t>M3XKM</t>
  </si>
  <si>
    <t xml:space="preserve"> 3.4 </t>
  </si>
  <si>
    <t xml:space="preserve"> 83344 </t>
  </si>
  <si>
    <t xml:space="preserve"> 4 </t>
  </si>
  <si>
    <t xml:space="preserve"> 4.1 </t>
  </si>
  <si>
    <t xml:space="preserve"> 93358 </t>
  </si>
  <si>
    <t xml:space="preserve"> 4.2 </t>
  </si>
  <si>
    <t xml:space="preserve"> 79488 </t>
  </si>
  <si>
    <t>REATERRO MANUAL COM APILOAMENTO MECANICO</t>
  </si>
  <si>
    <t xml:space="preserve"> 4.3 </t>
  </si>
  <si>
    <t xml:space="preserve"> 4.4 </t>
  </si>
  <si>
    <t xml:space="preserve"> 97913 </t>
  </si>
  <si>
    <t>TRANSPORTE COM CAMINHÃO BASCULANTE DE 6 M³, EM VIA URBANA EM REVESTIMENTO PRIMÁRIO (UNIDADE: M3XKM). AF_07/2020</t>
  </si>
  <si>
    <t xml:space="preserve"> 4.5 </t>
  </si>
  <si>
    <t xml:space="preserve"> 4.6 </t>
  </si>
  <si>
    <t xml:space="preserve"> FUN-LAS-010 </t>
  </si>
  <si>
    <t xml:space="preserve"> 4.7 </t>
  </si>
  <si>
    <t xml:space="preserve"> 100977 </t>
  </si>
  <si>
    <t>CARGA, MANOBRA E DESCARGA DE SOLOS E MATERIAIS GRANULARES EM CAMINHÃO BASCULANTE 6 M³ - CARGA COM ESCAVADEIRA HIDRÁULICA (CAÇAMBA DE 1,20 M³ / 155 HP) E DESCARGA LIVRE (UNIDADE: M3). AF_07/2020</t>
  </si>
  <si>
    <t xml:space="preserve"> 4.8 </t>
  </si>
  <si>
    <t xml:space="preserve"> 5 </t>
  </si>
  <si>
    <t xml:space="preserve"> 5.1 </t>
  </si>
  <si>
    <t xml:space="preserve"> 5.1.1 </t>
  </si>
  <si>
    <t xml:space="preserve"> 98562 </t>
  </si>
  <si>
    <t xml:space="preserve"> 5.1.2 </t>
  </si>
  <si>
    <t xml:space="preserve"> ARM-AÇO-020 </t>
  </si>
  <si>
    <t xml:space="preserve"> 5.1.3 </t>
  </si>
  <si>
    <t xml:space="preserve"> FUN-CON-140 </t>
  </si>
  <si>
    <t xml:space="preserve"> 5.1.4 </t>
  </si>
  <si>
    <t xml:space="preserve"> ED-8571 </t>
  </si>
  <si>
    <t xml:space="preserve"> 5.2 </t>
  </si>
  <si>
    <t xml:space="preserve"> 5.2.1 </t>
  </si>
  <si>
    <t xml:space="preserve"> 5.2.2 </t>
  </si>
  <si>
    <t xml:space="preserve"> 5.2.3 </t>
  </si>
  <si>
    <t xml:space="preserve"> 6 </t>
  </si>
  <si>
    <t xml:space="preserve"> 6.1 </t>
  </si>
  <si>
    <t xml:space="preserve"> 6.1.1 </t>
  </si>
  <si>
    <t xml:space="preserve"> 92435 </t>
  </si>
  <si>
    <t xml:space="preserve"> 6.1.2 </t>
  </si>
  <si>
    <t xml:space="preserve"> 6.1.3 </t>
  </si>
  <si>
    <t xml:space="preserve"> EST-CON-120 </t>
  </si>
  <si>
    <t xml:space="preserve"> 6.2 </t>
  </si>
  <si>
    <t xml:space="preserve"> 6.2.1 </t>
  </si>
  <si>
    <t xml:space="preserve"> 92471 </t>
  </si>
  <si>
    <t xml:space="preserve"> 6.2.2 </t>
  </si>
  <si>
    <t xml:space="preserve"> 6.2.3 </t>
  </si>
  <si>
    <t xml:space="preserve"> 6.3 </t>
  </si>
  <si>
    <t xml:space="preserve"> 6.3.1 </t>
  </si>
  <si>
    <t xml:space="preserve"> LAJ-REV-005 </t>
  </si>
  <si>
    <t xml:space="preserve"> 6.3.2 </t>
  </si>
  <si>
    <t xml:space="preserve"> ED-19637 </t>
  </si>
  <si>
    <t xml:space="preserve"> 7 </t>
  </si>
  <si>
    <t xml:space="preserve"> 7.1 </t>
  </si>
  <si>
    <t xml:space="preserve"> 7.1.1 </t>
  </si>
  <si>
    <t xml:space="preserve"> ALV-BLO-010 </t>
  </si>
  <si>
    <t xml:space="preserve"> 7.1.2 </t>
  </si>
  <si>
    <t xml:space="preserve"> 93202 </t>
  </si>
  <si>
    <t xml:space="preserve"> 8 </t>
  </si>
  <si>
    <t xml:space="preserve"> 8.1 </t>
  </si>
  <si>
    <t xml:space="preserve"> 8.1.1 </t>
  </si>
  <si>
    <t xml:space="preserve"> ED-7576 </t>
  </si>
  <si>
    <t xml:space="preserve"> 8.1.2 </t>
  </si>
  <si>
    <t xml:space="preserve"> 93184 </t>
  </si>
  <si>
    <t xml:space="preserve"> 8.2 </t>
  </si>
  <si>
    <t>JANELA</t>
  </si>
  <si>
    <t xml:space="preserve"> 8.2.1 </t>
  </si>
  <si>
    <t xml:space="preserve"> SER-JAN-040 </t>
  </si>
  <si>
    <t xml:space="preserve"> 8.2.2 </t>
  </si>
  <si>
    <t xml:space="preserve"> 93182 </t>
  </si>
  <si>
    <t xml:space="preserve"> 8.2.3 </t>
  </si>
  <si>
    <t xml:space="preserve"> 93194 </t>
  </si>
  <si>
    <t xml:space="preserve"> 8.3 </t>
  </si>
  <si>
    <t xml:space="preserve"> 8.3.1 </t>
  </si>
  <si>
    <t xml:space="preserve"> PIN-ESM-035 </t>
  </si>
  <si>
    <t xml:space="preserve"> 9 </t>
  </si>
  <si>
    <t xml:space="preserve"> 9.1 </t>
  </si>
  <si>
    <t xml:space="preserve"> 92539 </t>
  </si>
  <si>
    <t xml:space="preserve"> 9.2 </t>
  </si>
  <si>
    <t xml:space="preserve"> 94442 </t>
  </si>
  <si>
    <t xml:space="preserve"> 10 </t>
  </si>
  <si>
    <t xml:space="preserve"> 10.1 </t>
  </si>
  <si>
    <t>REVESTIMENTO E PINTURA INTERNA</t>
  </si>
  <si>
    <t xml:space="preserve"> 10.1.1 </t>
  </si>
  <si>
    <t xml:space="preserve"> 87879 </t>
  </si>
  <si>
    <t xml:space="preserve"> 10.1.2 </t>
  </si>
  <si>
    <t xml:space="preserve"> 87529 </t>
  </si>
  <si>
    <t xml:space="preserve"> 10.1.3 </t>
  </si>
  <si>
    <t xml:space="preserve"> 88485 </t>
  </si>
  <si>
    <t xml:space="preserve"> 10.1.4 </t>
  </si>
  <si>
    <t xml:space="preserve"> 88489 </t>
  </si>
  <si>
    <t xml:space="preserve"> 10.1.5 </t>
  </si>
  <si>
    <t xml:space="preserve"> REV-CHA-006 </t>
  </si>
  <si>
    <t xml:space="preserve"> 10.1.6 </t>
  </si>
  <si>
    <t xml:space="preserve"> 90409 </t>
  </si>
  <si>
    <t xml:space="preserve"> 10.1.7 </t>
  </si>
  <si>
    <t xml:space="preserve"> 88484 </t>
  </si>
  <si>
    <t xml:space="preserve"> 10.1.8 </t>
  </si>
  <si>
    <t xml:space="preserve"> 88488 </t>
  </si>
  <si>
    <t xml:space="preserve"> 10.2 </t>
  </si>
  <si>
    <t xml:space="preserve"> 10.2.1 </t>
  </si>
  <si>
    <t xml:space="preserve"> 87905 </t>
  </si>
  <si>
    <t xml:space="preserve"> 10.2.2 </t>
  </si>
  <si>
    <t xml:space="preserve"> 87775 </t>
  </si>
  <si>
    <t xml:space="preserve"> 10.2.3 </t>
  </si>
  <si>
    <t xml:space="preserve"> 10.2.4 </t>
  </si>
  <si>
    <t xml:space="preserve"> 10.2.5 </t>
  </si>
  <si>
    <t xml:space="preserve"> REV-PAS-010 </t>
  </si>
  <si>
    <t xml:space="preserve"> 11 </t>
  </si>
  <si>
    <t xml:space="preserve"> 11.1 </t>
  </si>
  <si>
    <t xml:space="preserve"> 96624 </t>
  </si>
  <si>
    <t xml:space="preserve"> 11.2 </t>
  </si>
  <si>
    <t xml:space="preserve"> TER-API-010 </t>
  </si>
  <si>
    <t xml:space="preserve"> 11.3 </t>
  </si>
  <si>
    <t xml:space="preserve"> 87634 </t>
  </si>
  <si>
    <t xml:space="preserve"> 11.4 </t>
  </si>
  <si>
    <t xml:space="preserve"> 98680 </t>
  </si>
  <si>
    <t xml:space="preserve"> 11.5 </t>
  </si>
  <si>
    <t xml:space="preserve"> 11.6 </t>
  </si>
  <si>
    <t xml:space="preserve"> 12 </t>
  </si>
  <si>
    <t xml:space="preserve"> 12.1 </t>
  </si>
  <si>
    <t xml:space="preserve"> 91940 </t>
  </si>
  <si>
    <t xml:space="preserve"> 12.2 </t>
  </si>
  <si>
    <t xml:space="preserve"> COT-226-001 </t>
  </si>
  <si>
    <t>Próprio</t>
  </si>
  <si>
    <t xml:space="preserve"> 12.3 </t>
  </si>
  <si>
    <t xml:space="preserve"> MATED- 11798 </t>
  </si>
  <si>
    <t xml:space="preserve"> 12.4 </t>
  </si>
  <si>
    <t xml:space="preserve"> MATED- 11806 </t>
  </si>
  <si>
    <t xml:space="preserve"> 12.5 </t>
  </si>
  <si>
    <t xml:space="preserve"> MATED- 11805 </t>
  </si>
  <si>
    <t xml:space="preserve"> 12.6 </t>
  </si>
  <si>
    <t xml:space="preserve"> 91840 </t>
  </si>
  <si>
    <t xml:space="preserve"> 12.7 </t>
  </si>
  <si>
    <t xml:space="preserve"> 91872 </t>
  </si>
  <si>
    <t xml:space="preserve"> 12.8 </t>
  </si>
  <si>
    <t xml:space="preserve"> 00039129 </t>
  </si>
  <si>
    <t xml:space="preserve"> 12.9 </t>
  </si>
  <si>
    <t xml:space="preserve"> 00039335 </t>
  </si>
  <si>
    <t xml:space="preserve"> 12.10 </t>
  </si>
  <si>
    <t xml:space="preserve"> 00039338 </t>
  </si>
  <si>
    <t xml:space="preserve"> 12.11 </t>
  </si>
  <si>
    <t xml:space="preserve"> 00012019 </t>
  </si>
  <si>
    <t xml:space="preserve"> 12.12 </t>
  </si>
  <si>
    <t xml:space="preserve"> 00039341 </t>
  </si>
  <si>
    <t xml:space="preserve"> 12.13 </t>
  </si>
  <si>
    <t xml:space="preserve"> 00007543 </t>
  </si>
  <si>
    <t xml:space="preserve"> 12.14 </t>
  </si>
  <si>
    <t xml:space="preserve"> 00039352 </t>
  </si>
  <si>
    <t xml:space="preserve"> 12.15 </t>
  </si>
  <si>
    <t xml:space="preserve"> 00001892 </t>
  </si>
  <si>
    <t xml:space="preserve"> 12.16 </t>
  </si>
  <si>
    <t xml:space="preserve"> ELE-CXS-019 </t>
  </si>
  <si>
    <t>un</t>
  </si>
  <si>
    <t xml:space="preserve"> 12.17 </t>
  </si>
  <si>
    <t xml:space="preserve"> ELE-CXS-380 </t>
  </si>
  <si>
    <t xml:space="preserve"> 12.18 </t>
  </si>
  <si>
    <t xml:space="preserve"> 91996 </t>
  </si>
  <si>
    <t xml:space="preserve"> 12.19 </t>
  </si>
  <si>
    <t xml:space="preserve"> ELE-CAN-005 </t>
  </si>
  <si>
    <t xml:space="preserve"> 12.20 </t>
  </si>
  <si>
    <t xml:space="preserve"> 93667 </t>
  </si>
  <si>
    <t xml:space="preserve"> 12.21 </t>
  </si>
  <si>
    <t xml:space="preserve"> ELE-CXS-180 </t>
  </si>
  <si>
    <t xml:space="preserve"> 12.22 </t>
  </si>
  <si>
    <t xml:space="preserve"> 97583 </t>
  </si>
  <si>
    <t xml:space="preserve"> 12.23 </t>
  </si>
  <si>
    <t xml:space="preserve"> 92023 </t>
  </si>
  <si>
    <t xml:space="preserve"> 12.24 </t>
  </si>
  <si>
    <t xml:space="preserve"> 91835 </t>
  </si>
  <si>
    <t xml:space="preserve"> 12.25 </t>
  </si>
  <si>
    <t xml:space="preserve"> COT-226-002 </t>
  </si>
  <si>
    <t xml:space="preserve"> 12.26 </t>
  </si>
  <si>
    <t xml:space="preserve"> ELE-ELE-010 </t>
  </si>
  <si>
    <t xml:space="preserve"> 12.27 </t>
  </si>
  <si>
    <t xml:space="preserve"> 12.28 </t>
  </si>
  <si>
    <t xml:space="preserve"> 13 </t>
  </si>
  <si>
    <t xml:space="preserve"> 13.1 </t>
  </si>
  <si>
    <t xml:space="preserve"> 13.1.1 </t>
  </si>
  <si>
    <t xml:space="preserve"> DAC-INC-173-001 </t>
  </si>
  <si>
    <t xml:space="preserve"> 13.2 </t>
  </si>
  <si>
    <t xml:space="preserve"> 13.2.1 </t>
  </si>
  <si>
    <t xml:space="preserve"> DAC-INC-173-002 </t>
  </si>
  <si>
    <t xml:space="preserve"> 13.3 </t>
  </si>
  <si>
    <t xml:space="preserve"> 13.3.1 </t>
  </si>
  <si>
    <t xml:space="preserve"> COT-INC-173-002 </t>
  </si>
  <si>
    <t xml:space="preserve"> COT-INC-173-004 </t>
  </si>
  <si>
    <t xml:space="preserve"> COT-INC-173-005 </t>
  </si>
  <si>
    <t xml:space="preserve"> INC-PLA-040 </t>
  </si>
  <si>
    <t>PLACA FOTOLUMINESCENTE "A2" - TRIÂNGULO 300 MM (RISCO INCÊNDIO)</t>
  </si>
  <si>
    <t xml:space="preserve"> INC-PLA-045 </t>
  </si>
  <si>
    <t>PLACA FOTOLUMINESCENTE "P2" - D = 300 MM (PROIBIDO PRODUZIR CHAMA)</t>
  </si>
  <si>
    <t xml:space="preserve"> 13.5.4 </t>
  </si>
  <si>
    <t xml:space="preserve"> DAC-INC-226-02 </t>
  </si>
  <si>
    <t>PLACA FOTOLUMINESCENTE "P1" - D = 300 MM (PROIBIDO FUMAR)</t>
  </si>
  <si>
    <t xml:space="preserve"> 92367 </t>
  </si>
  <si>
    <t xml:space="preserve"> 92390 </t>
  </si>
  <si>
    <t xml:space="preserve"> 92642 </t>
  </si>
  <si>
    <t xml:space="preserve"> 101916 </t>
  </si>
  <si>
    <t xml:space="preserve"> 13.6.5 </t>
  </si>
  <si>
    <t xml:space="preserve"> DAC-INC-173-004 </t>
  </si>
  <si>
    <t xml:space="preserve"> PIN-ESM-030 </t>
  </si>
  <si>
    <t xml:space="preserve"> 14 </t>
  </si>
  <si>
    <t xml:space="preserve"> 14.1 </t>
  </si>
  <si>
    <t xml:space="preserve"> 98525 </t>
  </si>
  <si>
    <t xml:space="preserve"> 14.2 </t>
  </si>
  <si>
    <t xml:space="preserve"> 14.3 </t>
  </si>
  <si>
    <t xml:space="preserve"> 14.4 </t>
  </si>
  <si>
    <t xml:space="preserve"> 14.5 </t>
  </si>
  <si>
    <t xml:space="preserve"> 14.6 </t>
  </si>
  <si>
    <t xml:space="preserve"> TER-API-005 </t>
  </si>
  <si>
    <t xml:space="preserve"> 14.7 </t>
  </si>
  <si>
    <t xml:space="preserve"> TER-REA-005 </t>
  </si>
  <si>
    <t xml:space="preserve"> 14.8 </t>
  </si>
  <si>
    <t xml:space="preserve"> 14.9 </t>
  </si>
  <si>
    <t xml:space="preserve"> 14.10 </t>
  </si>
  <si>
    <t xml:space="preserve"> 14.11 </t>
  </si>
  <si>
    <t xml:space="preserve"> FUN-LAS-015 </t>
  </si>
  <si>
    <t xml:space="preserve"> 14.12 </t>
  </si>
  <si>
    <t xml:space="preserve"> 14.13 </t>
  </si>
  <si>
    <t xml:space="preserve"> 15 </t>
  </si>
  <si>
    <t xml:space="preserve"> 15.1 </t>
  </si>
  <si>
    <t xml:space="preserve"> COT-INC-173-010 </t>
  </si>
  <si>
    <t xml:space="preserve"> 15.2 </t>
  </si>
  <si>
    <t xml:space="preserve"> COT-INC-173-013 </t>
  </si>
  <si>
    <t xml:space="preserve"> 15.3 </t>
  </si>
  <si>
    <t xml:space="preserve"> INC-ACI-005 </t>
  </si>
  <si>
    <t xml:space="preserve"> 15.4 </t>
  </si>
  <si>
    <t xml:space="preserve"> COT-INC-173-011 </t>
  </si>
  <si>
    <t xml:space="preserve"> 15.5 </t>
  </si>
  <si>
    <t xml:space="preserve"> DAC-INC-173-003 </t>
  </si>
  <si>
    <t xml:space="preserve"> 16 </t>
  </si>
  <si>
    <t xml:space="preserve"> 16.1 </t>
  </si>
  <si>
    <t xml:space="preserve"> COT-226-01 </t>
  </si>
  <si>
    <t>BOMBA HIDRÁULICA PARA INCÊNDIO - 1,5 CV TRIFÁSICA</t>
  </si>
  <si>
    <t xml:space="preserve"> 16.2 </t>
  </si>
  <si>
    <t xml:space="preserve"> 94499 </t>
  </si>
  <si>
    <t xml:space="preserve"> 16.3 </t>
  </si>
  <si>
    <t xml:space="preserve"> 99624 </t>
  </si>
  <si>
    <t xml:space="preserve"> 16.4 </t>
  </si>
  <si>
    <t xml:space="preserve"> DAC-INC-226-01 </t>
  </si>
  <si>
    <t xml:space="preserve"> 17 </t>
  </si>
  <si>
    <t xml:space="preserve"> 17.1 </t>
  </si>
  <si>
    <t xml:space="preserve"> LIM-PER-010 </t>
  </si>
  <si>
    <t>LIMPEZA PERMANENTE DA OBRA - 01 SERVENTE X 4 HORAS DIÁRIAS</t>
  </si>
  <si>
    <t>Total sem BDI</t>
  </si>
  <si>
    <t>Total do BDI</t>
  </si>
  <si>
    <t>Total Geral</t>
  </si>
  <si>
    <t>INHI - INSTALAÇÕES HIDROS SANITÁRIAS</t>
  </si>
  <si>
    <t xml:space="preserve"> 92,8</t>
  </si>
  <si>
    <t xml:space="preserve"> 132,92</t>
  </si>
  <si>
    <t xml:space="preserve"> 12.334,97</t>
  </si>
  <si>
    <t xml:space="preserve"> 17,03</t>
  </si>
  <si>
    <t>Material</t>
  </si>
  <si>
    <t xml:space="preserve"> 210,0</t>
  </si>
  <si>
    <t xml:space="preserve"> 44,69</t>
  </si>
  <si>
    <t xml:space="preserve"> 9.384,90</t>
  </si>
  <si>
    <t xml:space="preserve"> 12,96</t>
  </si>
  <si>
    <t xml:space="preserve"> 29,99</t>
  </si>
  <si>
    <t>FOMA - FORNECIMENTO DE MATERIAIS E EQUIPAMENTOS</t>
  </si>
  <si>
    <t xml:space="preserve"> 2,0</t>
  </si>
  <si>
    <t xml:space="preserve"> 2.418,23</t>
  </si>
  <si>
    <t xml:space="preserve"> 4.836,46</t>
  </si>
  <si>
    <t xml:space="preserve"> 6,68</t>
  </si>
  <si>
    <t xml:space="preserve"> 36,67</t>
  </si>
  <si>
    <t/>
  </si>
  <si>
    <t xml:space="preserve"> 1.667,60</t>
  </si>
  <si>
    <t xml:space="preserve"> 3.335,20</t>
  </si>
  <si>
    <t xml:space="preserve"> 4,60</t>
  </si>
  <si>
    <t xml:space="preserve"> 41,27</t>
  </si>
  <si>
    <t>INES - INSTALAÇÕES ESPECIAIS</t>
  </si>
  <si>
    <t xml:space="preserve"> 1,0</t>
  </si>
  <si>
    <t xml:space="preserve"> 3.143,79</t>
  </si>
  <si>
    <t xml:space="preserve"> 4,34</t>
  </si>
  <si>
    <t xml:space="preserve"> 45,61</t>
  </si>
  <si>
    <t>Equipamento</t>
  </si>
  <si>
    <t xml:space="preserve"> 2.664,42</t>
  </si>
  <si>
    <t xml:space="preserve"> 3,68</t>
  </si>
  <si>
    <t xml:space="preserve"> 49,29</t>
  </si>
  <si>
    <t xml:space="preserve"> 13,0</t>
  </si>
  <si>
    <t xml:space="preserve"> 135,87</t>
  </si>
  <si>
    <t xml:space="preserve"> 1.766,31</t>
  </si>
  <si>
    <t xml:space="preserve"> 2,44</t>
  </si>
  <si>
    <t xml:space="preserve"> 51,73</t>
  </si>
  <si>
    <t xml:space="preserve"> 1.717,49</t>
  </si>
  <si>
    <t xml:space="preserve"> 2,37</t>
  </si>
  <si>
    <t xml:space="preserve"> 54,10</t>
  </si>
  <si>
    <t xml:space="preserve"> 17,45</t>
  </si>
  <si>
    <t xml:space="preserve"> 1.619,36</t>
  </si>
  <si>
    <t xml:space="preserve"> 2,24</t>
  </si>
  <si>
    <t xml:space="preserve"> 56,34</t>
  </si>
  <si>
    <t xml:space="preserve"> 125,9</t>
  </si>
  <si>
    <t xml:space="preserve"> 12,21</t>
  </si>
  <si>
    <t xml:space="preserve"> 1.537,23</t>
  </si>
  <si>
    <t xml:space="preserve"> 2,12</t>
  </si>
  <si>
    <t xml:space="preserve"> 58,46</t>
  </si>
  <si>
    <t xml:space="preserve"> 1.476,40</t>
  </si>
  <si>
    <t xml:space="preserve"> 2,04</t>
  </si>
  <si>
    <t xml:space="preserve"> 60,50</t>
  </si>
  <si>
    <t>Equipamento para Aquisição Permanente</t>
  </si>
  <si>
    <t xml:space="preserve"> 1.395,56</t>
  </si>
  <si>
    <t xml:space="preserve"> 1,93</t>
  </si>
  <si>
    <t xml:space="preserve"> 62,43</t>
  </si>
  <si>
    <t xml:space="preserve"> 633,15</t>
  </si>
  <si>
    <t xml:space="preserve"> 1.266,30</t>
  </si>
  <si>
    <t xml:space="preserve"> 1,75</t>
  </si>
  <si>
    <t xml:space="preserve"> 64,17</t>
  </si>
  <si>
    <t>REVE - REVESTIMENTO E TRATAMENTO DE SUPERFÍCIES</t>
  </si>
  <si>
    <t xml:space="preserve"> 27,46</t>
  </si>
  <si>
    <t xml:space="preserve"> 44,86</t>
  </si>
  <si>
    <t xml:space="preserve"> 1.231,85</t>
  </si>
  <si>
    <t xml:space="preserve"> 1,70</t>
  </si>
  <si>
    <t xml:space="preserve"> 65,87</t>
  </si>
  <si>
    <t xml:space="preserve"> 43,75</t>
  </si>
  <si>
    <t xml:space="preserve"> 1.201,37</t>
  </si>
  <si>
    <t xml:space="preserve"> 1,66</t>
  </si>
  <si>
    <t xml:space="preserve"> 67,53</t>
  </si>
  <si>
    <t>MOVT - MOVIMENTO DE TERRA</t>
  </si>
  <si>
    <t xml:space="preserve"> 17,29</t>
  </si>
  <si>
    <t xml:space="preserve"> 59,97</t>
  </si>
  <si>
    <t xml:space="preserve"> 1.036,88</t>
  </si>
  <si>
    <t xml:space="preserve"> 1,43</t>
  </si>
  <si>
    <t xml:space="preserve"> 68,97</t>
  </si>
  <si>
    <t xml:space="preserve"> 1,89</t>
  </si>
  <si>
    <t xml:space="preserve"> 536,97</t>
  </si>
  <si>
    <t xml:space="preserve"> 1.014,87</t>
  </si>
  <si>
    <t xml:space="preserve"> 1,40</t>
  </si>
  <si>
    <t xml:space="preserve"> 70,37</t>
  </si>
  <si>
    <t xml:space="preserve"> 7,16</t>
  </si>
  <si>
    <t xml:space="preserve"> 130,93</t>
  </si>
  <si>
    <t xml:space="preserve"> 937,45</t>
  </si>
  <si>
    <t xml:space="preserve"> 1,29</t>
  </si>
  <si>
    <t xml:space="preserve"> 71,66</t>
  </si>
  <si>
    <t>INEL - INSTALAÇÃO ELÉTRICA/ELETRIFICAÇÃO E ILUMINAÇÃO EXTERNA</t>
  </si>
  <si>
    <t xml:space="preserve"> 57,0</t>
  </si>
  <si>
    <t xml:space="preserve"> 16,06</t>
  </si>
  <si>
    <t xml:space="preserve"> 915,42</t>
  </si>
  <si>
    <t xml:space="preserve"> 1,26</t>
  </si>
  <si>
    <t xml:space="preserve"> 72,92</t>
  </si>
  <si>
    <t xml:space="preserve"> 4,45</t>
  </si>
  <si>
    <t xml:space="preserve"> 195,39</t>
  </si>
  <si>
    <t xml:space="preserve"> 869,48</t>
  </si>
  <si>
    <t xml:space="preserve"> 1,20</t>
  </si>
  <si>
    <t xml:space="preserve"> 74,13</t>
  </si>
  <si>
    <t>COBE - COBERTURA</t>
  </si>
  <si>
    <t xml:space="preserve"> 7,14</t>
  </si>
  <si>
    <t xml:space="preserve"> 116,78</t>
  </si>
  <si>
    <t xml:space="preserve"> 833,80</t>
  </si>
  <si>
    <t xml:space="preserve"> 1,15</t>
  </si>
  <si>
    <t xml:space="preserve"> 75,28</t>
  </si>
  <si>
    <t xml:space="preserve"> 28,63</t>
  </si>
  <si>
    <t xml:space="preserve"> 786,17</t>
  </si>
  <si>
    <t xml:space="preserve"> 1,09</t>
  </si>
  <si>
    <t xml:space="preserve"> 76,36</t>
  </si>
  <si>
    <t xml:space="preserve"> 55,0</t>
  </si>
  <si>
    <t xml:space="preserve"> 13,75</t>
  </si>
  <si>
    <t xml:space="preserve"> 756,25</t>
  </si>
  <si>
    <t xml:space="preserve"> 1,04</t>
  </si>
  <si>
    <t xml:space="preserve"> 77,41</t>
  </si>
  <si>
    <t xml:space="preserve"> 12,02</t>
  </si>
  <si>
    <t xml:space="preserve"> 61,97</t>
  </si>
  <si>
    <t xml:space="preserve"> 744,87</t>
  </si>
  <si>
    <t xml:space="preserve"> 1,03</t>
  </si>
  <si>
    <t xml:space="preserve"> 78,43</t>
  </si>
  <si>
    <t xml:space="preserve"> 742,35</t>
  </si>
  <si>
    <t xml:space="preserve"> 1,02</t>
  </si>
  <si>
    <t xml:space="preserve"> 79,46</t>
  </si>
  <si>
    <t xml:space="preserve"> 690,20</t>
  </si>
  <si>
    <t xml:space="preserve"> 0,95</t>
  </si>
  <si>
    <t xml:space="preserve"> 80,41</t>
  </si>
  <si>
    <t>FUES - FUNDAÇÕES E ESTRUTURAS</t>
  </si>
  <si>
    <t xml:space="preserve"> 7,22</t>
  </si>
  <si>
    <t xml:space="preserve"> 92,44</t>
  </si>
  <si>
    <t xml:space="preserve"> 667,41</t>
  </si>
  <si>
    <t xml:space="preserve"> 0,92</t>
  </si>
  <si>
    <t xml:space="preserve"> 81,33</t>
  </si>
  <si>
    <t xml:space="preserve"> 659,92</t>
  </si>
  <si>
    <t xml:space="preserve"> 0,91</t>
  </si>
  <si>
    <t xml:space="preserve"> 82,25</t>
  </si>
  <si>
    <t xml:space="preserve"> 150,0</t>
  </si>
  <si>
    <t xml:space="preserve"> 4,36</t>
  </si>
  <si>
    <t xml:space="preserve"> 654,00</t>
  </si>
  <si>
    <t xml:space="preserve"> 0,90</t>
  </si>
  <si>
    <t xml:space="preserve"> 83,15</t>
  </si>
  <si>
    <t xml:space="preserve"> 326,18</t>
  </si>
  <si>
    <t xml:space="preserve"> 652,36</t>
  </si>
  <si>
    <t xml:space="preserve"> 84,05</t>
  </si>
  <si>
    <t xml:space="preserve"> 12,5</t>
  </si>
  <si>
    <t xml:space="preserve"> 51,22</t>
  </si>
  <si>
    <t xml:space="preserve"> 640,25</t>
  </si>
  <si>
    <t xml:space="preserve"> 0,88</t>
  </si>
  <si>
    <t xml:space="preserve"> 84,93</t>
  </si>
  <si>
    <t xml:space="preserve"> 3,0</t>
  </si>
  <si>
    <t xml:space="preserve"> 209,08</t>
  </si>
  <si>
    <t xml:space="preserve"> 627,24</t>
  </si>
  <si>
    <t xml:space="preserve"> 0,87</t>
  </si>
  <si>
    <t xml:space="preserve"> 85,80</t>
  </si>
  <si>
    <t xml:space="preserve"> 5,0</t>
  </si>
  <si>
    <t xml:space="preserve"> 121,03</t>
  </si>
  <si>
    <t xml:space="preserve"> 605,15</t>
  </si>
  <si>
    <t xml:space="preserve"> 0,84</t>
  </si>
  <si>
    <t xml:space="preserve"> 86,63</t>
  </si>
  <si>
    <t>PINT - PINTURAS</t>
  </si>
  <si>
    <t xml:space="preserve"> 50,47</t>
  </si>
  <si>
    <t xml:space="preserve"> 11,80</t>
  </si>
  <si>
    <t xml:space="preserve"> 595,54</t>
  </si>
  <si>
    <t xml:space="preserve"> 0,82</t>
  </si>
  <si>
    <t xml:space="preserve"> 87,46</t>
  </si>
  <si>
    <t xml:space="preserve"> 10,71</t>
  </si>
  <si>
    <t xml:space="preserve"> 589,05</t>
  </si>
  <si>
    <t xml:space="preserve"> 0,81</t>
  </si>
  <si>
    <t xml:space="preserve"> 88,27</t>
  </si>
  <si>
    <t xml:space="preserve"> 5,44</t>
  </si>
  <si>
    <t xml:space="preserve"> 97,98</t>
  </si>
  <si>
    <t xml:space="preserve"> 533,01</t>
  </si>
  <si>
    <t xml:space="preserve"> 0,74</t>
  </si>
  <si>
    <t xml:space="preserve"> 89,01</t>
  </si>
  <si>
    <t>TRAN - TRANSPORTES, CARGAS E DESCARGAS</t>
  </si>
  <si>
    <t xml:space="preserve"> 217,0</t>
  </si>
  <si>
    <t xml:space="preserve"> 2,32</t>
  </si>
  <si>
    <t xml:space="preserve"> 503,44</t>
  </si>
  <si>
    <t xml:space="preserve"> 0,70</t>
  </si>
  <si>
    <t xml:space="preserve"> 89,70</t>
  </si>
  <si>
    <t xml:space="preserve"> 1,05</t>
  </si>
  <si>
    <t xml:space="preserve"> 441,19</t>
  </si>
  <si>
    <t xml:space="preserve"> 463,24</t>
  </si>
  <si>
    <t xml:space="preserve"> 0,64</t>
  </si>
  <si>
    <t xml:space="preserve"> 90,34</t>
  </si>
  <si>
    <t xml:space="preserve"> 0,86</t>
  </si>
  <si>
    <t xml:space="preserve"> 451,94</t>
  </si>
  <si>
    <t xml:space="preserve"> 388,66</t>
  </si>
  <si>
    <t xml:space="preserve"> 0,54</t>
  </si>
  <si>
    <t xml:space="preserve"> 90,88</t>
  </si>
  <si>
    <t xml:space="preserve"> 380,96</t>
  </si>
  <si>
    <t xml:space="preserve"> 0,53</t>
  </si>
  <si>
    <t xml:space="preserve"> 91,40</t>
  </si>
  <si>
    <t xml:space="preserve"> 186,40</t>
  </si>
  <si>
    <t xml:space="preserve"> 372,80</t>
  </si>
  <si>
    <t xml:space="preserve"> 0,51</t>
  </si>
  <si>
    <t xml:space="preserve"> 91,92</t>
  </si>
  <si>
    <t>SERT - SERVIÇOS TÉCNICOS</t>
  </si>
  <si>
    <t xml:space="preserve"> 62,95</t>
  </si>
  <si>
    <t xml:space="preserve"> 342,44</t>
  </si>
  <si>
    <t xml:space="preserve"> 0,47</t>
  </si>
  <si>
    <t xml:space="preserve"> 92,39</t>
  </si>
  <si>
    <t xml:space="preserve"> 112,81</t>
  </si>
  <si>
    <t xml:space="preserve"> 338,43</t>
  </si>
  <si>
    <t xml:space="preserve"> 92,86</t>
  </si>
  <si>
    <t>PISO - PISOS</t>
  </si>
  <si>
    <t xml:space="preserve"> 3,8</t>
  </si>
  <si>
    <t xml:space="preserve"> 83,60</t>
  </si>
  <si>
    <t xml:space="preserve"> 317,68</t>
  </si>
  <si>
    <t xml:space="preserve"> 0,44</t>
  </si>
  <si>
    <t xml:space="preserve"> 93,30</t>
  </si>
  <si>
    <t xml:space="preserve"> 14,56</t>
  </si>
  <si>
    <t xml:space="preserve"> 17,43</t>
  </si>
  <si>
    <t xml:space="preserve"> 253,78</t>
  </si>
  <si>
    <t xml:space="preserve"> 0,35</t>
  </si>
  <si>
    <t xml:space="preserve"> 93,65</t>
  </si>
  <si>
    <t xml:space="preserve"> 34,82</t>
  </si>
  <si>
    <t xml:space="preserve"> 248,61</t>
  </si>
  <si>
    <t xml:space="preserve"> 0,34</t>
  </si>
  <si>
    <t xml:space="preserve"> 93,99</t>
  </si>
  <si>
    <t>IMPE - IMPERMEABILIZAÇÕES E PROTEÇÕES DIVERSAS</t>
  </si>
  <si>
    <t xml:space="preserve"> 7,25</t>
  </si>
  <si>
    <t xml:space="preserve"> 34,20</t>
  </si>
  <si>
    <t xml:space="preserve"> 247,95</t>
  </si>
  <si>
    <t xml:space="preserve"> 94,33</t>
  </si>
  <si>
    <t xml:space="preserve"> 9,8</t>
  </si>
  <si>
    <t xml:space="preserve"> 22,04</t>
  </si>
  <si>
    <t xml:space="preserve"> 215,99</t>
  </si>
  <si>
    <t xml:space="preserve"> 0,30</t>
  </si>
  <si>
    <t xml:space="preserve"> 94,63</t>
  </si>
  <si>
    <t xml:space="preserve"> 70,55</t>
  </si>
  <si>
    <t xml:space="preserve"> 211,65</t>
  </si>
  <si>
    <t xml:space="preserve"> 0,29</t>
  </si>
  <si>
    <t xml:space="preserve"> 94,92</t>
  </si>
  <si>
    <t xml:space="preserve"> 0,48</t>
  </si>
  <si>
    <t xml:space="preserve"> 422,72</t>
  </si>
  <si>
    <t xml:space="preserve"> 202,90</t>
  </si>
  <si>
    <t xml:space="preserve"> 0,28</t>
  </si>
  <si>
    <t xml:space="preserve"> 95,20</t>
  </si>
  <si>
    <t xml:space="preserve"> 6,97</t>
  </si>
  <si>
    <t xml:space="preserve"> 191,39</t>
  </si>
  <si>
    <t xml:space="preserve"> 0,26</t>
  </si>
  <si>
    <t xml:space="preserve"> 95,47</t>
  </si>
  <si>
    <t xml:space="preserve"> 28,27</t>
  </si>
  <si>
    <t xml:space="preserve"> 153,78</t>
  </si>
  <si>
    <t xml:space="preserve"> 0,21</t>
  </si>
  <si>
    <t xml:space="preserve"> 95,68</t>
  </si>
  <si>
    <t xml:space="preserve"> 5,22</t>
  </si>
  <si>
    <t xml:space="preserve"> 28,20</t>
  </si>
  <si>
    <t xml:space="preserve"> 147,20</t>
  </si>
  <si>
    <t xml:space="preserve"> 0,20</t>
  </si>
  <si>
    <t xml:space="preserve"> 95,88</t>
  </si>
  <si>
    <t xml:space="preserve"> 54,92</t>
  </si>
  <si>
    <t xml:space="preserve"> 2,60</t>
  </si>
  <si>
    <t xml:space="preserve"> 142,79</t>
  </si>
  <si>
    <t xml:space="preserve"> 96,08</t>
  </si>
  <si>
    <t xml:space="preserve"> 37,31</t>
  </si>
  <si>
    <t xml:space="preserve"> 141,77</t>
  </si>
  <si>
    <t xml:space="preserve"> 96,28</t>
  </si>
  <si>
    <t xml:space="preserve"> 9,0</t>
  </si>
  <si>
    <t xml:space="preserve"> 14,79</t>
  </si>
  <si>
    <t xml:space="preserve"> 133,11</t>
  </si>
  <si>
    <t xml:space="preserve"> 0,18</t>
  </si>
  <si>
    <t xml:space="preserve"> 96,46</t>
  </si>
  <si>
    <t xml:space="preserve"> 129,18</t>
  </si>
  <si>
    <t xml:space="preserve"> 96,64</t>
  </si>
  <si>
    <t xml:space="preserve"> 10,0</t>
  </si>
  <si>
    <t xml:space="preserve"> 11,85</t>
  </si>
  <si>
    <t xml:space="preserve"> 118,50</t>
  </si>
  <si>
    <t xml:space="preserve"> 0,16</t>
  </si>
  <si>
    <t xml:space="preserve"> 96,80</t>
  </si>
  <si>
    <t xml:space="preserve"> 19,25</t>
  </si>
  <si>
    <t xml:space="preserve"> 6,09</t>
  </si>
  <si>
    <t xml:space="preserve"> 117,23</t>
  </si>
  <si>
    <t xml:space="preserve"> 96,96</t>
  </si>
  <si>
    <t xml:space="preserve"> 115,05</t>
  </si>
  <si>
    <t xml:space="preserve"> 97,12</t>
  </si>
  <si>
    <t xml:space="preserve"> 1,8</t>
  </si>
  <si>
    <t xml:space="preserve"> 62,76</t>
  </si>
  <si>
    <t xml:space="preserve"> 112,96</t>
  </si>
  <si>
    <t xml:space="preserve"> 97,28</t>
  </si>
  <si>
    <t xml:space="preserve"> 61,18</t>
  </si>
  <si>
    <t xml:space="preserve"> 110,12</t>
  </si>
  <si>
    <t xml:space="preserve"> 0,15</t>
  </si>
  <si>
    <t xml:space="preserve"> 97,43</t>
  </si>
  <si>
    <t xml:space="preserve"> 1,81</t>
  </si>
  <si>
    <t xml:space="preserve"> 103,17</t>
  </si>
  <si>
    <t xml:space="preserve"> 0,14</t>
  </si>
  <si>
    <t xml:space="preserve"> 97,57</t>
  </si>
  <si>
    <t xml:space="preserve"> 10,30</t>
  </si>
  <si>
    <t xml:space="preserve"> 103,00</t>
  </si>
  <si>
    <t xml:space="preserve"> 97,72</t>
  </si>
  <si>
    <t xml:space="preserve"> 50,11</t>
  </si>
  <si>
    <t xml:space="preserve"> 100,22</t>
  </si>
  <si>
    <t xml:space="preserve"> 97,85</t>
  </si>
  <si>
    <t xml:space="preserve"> 32,20</t>
  </si>
  <si>
    <t xml:space="preserve"> 96,60</t>
  </si>
  <si>
    <t xml:space="preserve"> 0,13</t>
  </si>
  <si>
    <t xml:space="preserve"> 97,99</t>
  </si>
  <si>
    <t xml:space="preserve"> 96,01</t>
  </si>
  <si>
    <t xml:space="preserve"> 98,12</t>
  </si>
  <si>
    <t xml:space="preserve"> 3,37</t>
  </si>
  <si>
    <t xml:space="preserve"> 92,54</t>
  </si>
  <si>
    <t xml:space="preserve"> 98,25</t>
  </si>
  <si>
    <t xml:space="preserve"> 1,9</t>
  </si>
  <si>
    <t xml:space="preserve"> 45,83</t>
  </si>
  <si>
    <t xml:space="preserve"> 87,07</t>
  </si>
  <si>
    <t xml:space="preserve"> 0,12</t>
  </si>
  <si>
    <t xml:space="preserve"> 98,37</t>
  </si>
  <si>
    <t xml:space="preserve"> 6,18</t>
  </si>
  <si>
    <t xml:space="preserve"> 80,34</t>
  </si>
  <si>
    <t xml:space="preserve"> 0,11</t>
  </si>
  <si>
    <t xml:space="preserve"> 98,48</t>
  </si>
  <si>
    <t xml:space="preserve"> 50,0</t>
  </si>
  <si>
    <t xml:space="preserve"> 1,55</t>
  </si>
  <si>
    <t xml:space="preserve"> 77,50</t>
  </si>
  <si>
    <t xml:space="preserve"> 98,59</t>
  </si>
  <si>
    <t xml:space="preserve"> 1,46</t>
  </si>
  <si>
    <t xml:space="preserve"> 51,54</t>
  </si>
  <si>
    <t xml:space="preserve"> 75,24</t>
  </si>
  <si>
    <t xml:space="preserve"> 0,10</t>
  </si>
  <si>
    <t xml:space="preserve"> 98,69</t>
  </si>
  <si>
    <t xml:space="preserve"> 7,49</t>
  </si>
  <si>
    <t xml:space="preserve"> 74,90</t>
  </si>
  <si>
    <t xml:space="preserve"> 98,79</t>
  </si>
  <si>
    <t xml:space="preserve"> 13,33</t>
  </si>
  <si>
    <t xml:space="preserve"> 72,51</t>
  </si>
  <si>
    <t xml:space="preserve"> 98,89</t>
  </si>
  <si>
    <t xml:space="preserve"> 7,77</t>
  </si>
  <si>
    <t xml:space="preserve"> 9,04</t>
  </si>
  <si>
    <t xml:space="preserve"> 70,24</t>
  </si>
  <si>
    <t xml:space="preserve"> 98,99</t>
  </si>
  <si>
    <t xml:space="preserve"> 12,83</t>
  </si>
  <si>
    <t xml:space="preserve"> 69,79</t>
  </si>
  <si>
    <t xml:space="preserve"> 99,09</t>
  </si>
  <si>
    <t xml:space="preserve"> 35,0</t>
  </si>
  <si>
    <t xml:space="preserve"> 1,92</t>
  </si>
  <si>
    <t xml:space="preserve"> 67,20</t>
  </si>
  <si>
    <t xml:space="preserve"> 0,09</t>
  </si>
  <si>
    <t xml:space="preserve"> 99,18</t>
  </si>
  <si>
    <t xml:space="preserve"> 6,0</t>
  </si>
  <si>
    <t xml:space="preserve"> 10,09</t>
  </si>
  <si>
    <t xml:space="preserve"> 60,54</t>
  </si>
  <si>
    <t xml:space="preserve"> 0,08</t>
  </si>
  <si>
    <t xml:space="preserve"> 99,26</t>
  </si>
  <si>
    <t xml:space="preserve"> 9,51</t>
  </si>
  <si>
    <t xml:space="preserve"> 0,07</t>
  </si>
  <si>
    <t xml:space="preserve"> 99,33</t>
  </si>
  <si>
    <t xml:space="preserve"> 38,57</t>
  </si>
  <si>
    <t xml:space="preserve"> 0,05</t>
  </si>
  <si>
    <t xml:space="preserve"> 99,39</t>
  </si>
  <si>
    <t xml:space="preserve"> 9,82</t>
  </si>
  <si>
    <t xml:space="preserve"> 99,44</t>
  </si>
  <si>
    <t xml:space="preserve"> 18,49</t>
  </si>
  <si>
    <t xml:space="preserve"> 36,98</t>
  </si>
  <si>
    <t xml:space="preserve"> 99,49</t>
  </si>
  <si>
    <t xml:space="preserve"> 0,23</t>
  </si>
  <si>
    <t xml:space="preserve"> 134,34</t>
  </si>
  <si>
    <t xml:space="preserve"> 30,89</t>
  </si>
  <si>
    <t xml:space="preserve"> 0,04</t>
  </si>
  <si>
    <t xml:space="preserve"> 99,53</t>
  </si>
  <si>
    <t xml:space="preserve"> 30,27</t>
  </si>
  <si>
    <t xml:space="preserve"> 99,57</t>
  </si>
  <si>
    <t xml:space="preserve"> 14,18</t>
  </si>
  <si>
    <t xml:space="preserve"> 28,36</t>
  </si>
  <si>
    <t xml:space="preserve"> 99,61</t>
  </si>
  <si>
    <t xml:space="preserve"> 25,84</t>
  </si>
  <si>
    <t xml:space="preserve"> 99,65</t>
  </si>
  <si>
    <t xml:space="preserve"> 10,17</t>
  </si>
  <si>
    <t xml:space="preserve"> 2,54</t>
  </si>
  <si>
    <t xml:space="preserve"> 25,83</t>
  </si>
  <si>
    <t xml:space="preserve"> 99,69</t>
  </si>
  <si>
    <t xml:space="preserve"> 12,74</t>
  </si>
  <si>
    <t xml:space="preserve"> 25,48</t>
  </si>
  <si>
    <t xml:space="preserve"> 99,72</t>
  </si>
  <si>
    <t xml:space="preserve"> 3,32</t>
  </si>
  <si>
    <t xml:space="preserve"> 7,48</t>
  </si>
  <si>
    <t xml:space="preserve"> 24,83</t>
  </si>
  <si>
    <t xml:space="preserve"> 0,03</t>
  </si>
  <si>
    <t xml:space="preserve"> 99,75</t>
  </si>
  <si>
    <t xml:space="preserve"> 12,33</t>
  </si>
  <si>
    <t xml:space="preserve"> 24,66</t>
  </si>
  <si>
    <t xml:space="preserve"> 99,79</t>
  </si>
  <si>
    <t xml:space="preserve"> 22,44</t>
  </si>
  <si>
    <t xml:space="preserve"> 99,82</t>
  </si>
  <si>
    <t xml:space="preserve"> 17,98</t>
  </si>
  <si>
    <t xml:space="preserve"> 0,02</t>
  </si>
  <si>
    <t xml:space="preserve"> 99,84</t>
  </si>
  <si>
    <t>INC</t>
  </si>
  <si>
    <t xml:space="preserve"> 99,87</t>
  </si>
  <si>
    <t xml:space="preserve"> 7,6</t>
  </si>
  <si>
    <t xml:space="preserve"> 17,63</t>
  </si>
  <si>
    <t xml:space="preserve"> 99,89</t>
  </si>
  <si>
    <t xml:space="preserve"> 121,58</t>
  </si>
  <si>
    <t xml:space="preserve"> 17,02</t>
  </si>
  <si>
    <t xml:space="preserve"> 99,92</t>
  </si>
  <si>
    <t xml:space="preserve"> 2,93</t>
  </si>
  <si>
    <t xml:space="preserve"> 15,93</t>
  </si>
  <si>
    <t xml:space="preserve"> 99,94</t>
  </si>
  <si>
    <t xml:space="preserve"> 12,78</t>
  </si>
  <si>
    <t xml:space="preserve"> 13,93</t>
  </si>
  <si>
    <t xml:space="preserve"> 99,96</t>
  </si>
  <si>
    <t xml:space="preserve"> 3,82</t>
  </si>
  <si>
    <t xml:space="preserve"> 11,46</t>
  </si>
  <si>
    <t xml:space="preserve"> 99,97</t>
  </si>
  <si>
    <t xml:space="preserve"> 8,43</t>
  </si>
  <si>
    <t xml:space="preserve"> 0,01</t>
  </si>
  <si>
    <t xml:space="preserve"> 99,99</t>
  </si>
  <si>
    <t xml:space="preserve"> 2,85</t>
  </si>
  <si>
    <t xml:space="preserve"> 5,70</t>
  </si>
  <si>
    <t>URBA - URBANIZAÇÃO</t>
  </si>
  <si>
    <t xml:space="preserve"> 0,33</t>
  </si>
  <si>
    <t xml:space="preserve"> 4,80</t>
  </si>
  <si>
    <t xml:space="preserve"> 100,00</t>
  </si>
  <si>
    <t xml:space="preserve"> 100,00%
 2.475,36</t>
  </si>
  <si>
    <t xml:space="preserve"> 50,00%
 1.237,68</t>
  </si>
  <si>
    <t xml:space="preserve"> 100,00%
 2.606,20</t>
  </si>
  <si>
    <t xml:space="preserve"> 100,00%
 48,18</t>
  </si>
  <si>
    <t xml:space="preserve"> 100,00%
 515,98</t>
  </si>
  <si>
    <t xml:space="preserve"> 100,00%
 2.462,76</t>
  </si>
  <si>
    <t xml:space="preserve"> 100,00%
 4.231,93</t>
  </si>
  <si>
    <t xml:space="preserve"> 50,00%
 2.115,97</t>
  </si>
  <si>
    <t xml:space="preserve"> 100,00%
 1.793,13</t>
  </si>
  <si>
    <t xml:space="preserve"> 50,00%
 896,57</t>
  </si>
  <si>
    <t xml:space="preserve"> 100,00%
 2.102,18</t>
  </si>
  <si>
    <t xml:space="preserve"> 50,00%
 1.051,09</t>
  </si>
  <si>
    <t xml:space="preserve"> 100,00%
 1.369,44</t>
  </si>
  <si>
    <t xml:space="preserve"> 50,00%
 684,72</t>
  </si>
  <si>
    <t xml:space="preserve"> 100,00%
 5.316,80</t>
  </si>
  <si>
    <t xml:space="preserve"> 50,00%
 2.658,40</t>
  </si>
  <si>
    <t xml:space="preserve"> 100,00%
 681,76</t>
  </si>
  <si>
    <t xml:space="preserve"> 50,00%
 340,88</t>
  </si>
  <si>
    <t xml:space="preserve"> 100,00%
 18.230,55</t>
  </si>
  <si>
    <t xml:space="preserve"> 50,00%
 9.115,28</t>
  </si>
  <si>
    <t xml:space="preserve"> 100,00%
 31.324,41</t>
  </si>
  <si>
    <t xml:space="preserve"> 50,00%
 15.662,21</t>
  </si>
  <si>
    <t xml:space="preserve"> 100,00%
 3.051,69</t>
  </si>
  <si>
    <t xml:space="preserve"> 50,00%
 1.525,85</t>
  </si>
  <si>
    <t xml:space="preserve"> 100,00%
 4.883,82</t>
  </si>
  <si>
    <t xml:space="preserve"> 50,00%
 2.441,91</t>
  </si>
  <si>
    <t xml:space="preserve"> 100,00%
 5.346,24</t>
  </si>
  <si>
    <t xml:space="preserve"> 50,00%
 2.673,12</t>
  </si>
  <si>
    <t xml:space="preserve"> 100,00%
 4.219,68</t>
  </si>
  <si>
    <t xml:space="preserve"> 50,00%
 2.109,84</t>
  </si>
  <si>
    <t>Porcentagem</t>
  </si>
  <si>
    <t xml:space="preserve"> 53,11%</t>
  </si>
  <si>
    <t xml:space="preserve"> 46,89%</t>
  </si>
  <si>
    <t>Custo</t>
  </si>
  <si>
    <t>Porcentagem Acumulado</t>
  </si>
  <si>
    <t xml:space="preserve"> 100,0%</t>
  </si>
  <si>
    <t>Custo Acumulado</t>
  </si>
  <si>
    <t>Composição</t>
  </si>
  <si>
    <t>Composição Auxiliar</t>
  </si>
  <si>
    <t xml:space="preserve"> 88310 </t>
  </si>
  <si>
    <t>PINTOR COM ENCARGOS COMPLEMENTARES</t>
  </si>
  <si>
    <t>SEDI - SERVIÇOS DIVERSOS</t>
  </si>
  <si>
    <t>H</t>
  </si>
  <si>
    <t xml:space="preserve"> 88316 </t>
  </si>
  <si>
    <t>SERVENTE COM ENCARGOS COMPLEMENTARES</t>
  </si>
  <si>
    <t>Insumo</t>
  </si>
  <si>
    <t xml:space="preserve"> 00007348 </t>
  </si>
  <si>
    <t>TINTA ACRILICA PREMIUM PARA PISO</t>
  </si>
  <si>
    <t>L</t>
  </si>
  <si>
    <t>MO sem LS =&gt;</t>
  </si>
  <si>
    <t>LS =&gt;</t>
  </si>
  <si>
    <t>MO com LS =&gt;</t>
  </si>
  <si>
    <t>Valor do BDI =&gt;</t>
  </si>
  <si>
    <t>Valor com BDI =&gt;</t>
  </si>
  <si>
    <t>Und</t>
  </si>
  <si>
    <t>Quant.</t>
  </si>
  <si>
    <t>Valor Unit</t>
  </si>
  <si>
    <t xml:space="preserve"> 88309 </t>
  </si>
  <si>
    <t>PEDREIRO COM ENCARGOS COMPLEMENTARES</t>
  </si>
  <si>
    <t xml:space="preserve"> MAO-OFC-075 </t>
  </si>
  <si>
    <t>hora</t>
  </si>
  <si>
    <t xml:space="preserve"> MATED- 12925 </t>
  </si>
  <si>
    <t>PLACA FOTOLUMINESCENTE (TIPO : P2|FORMATO: CIRCULAR| DIÂMETRO: 300MM| INFORMAÇÃO: PICTOGRAMA SEM TEXTO - PROIBIDO PRODUZIR CHAMA)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</si>
  <si>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</si>
  <si>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</si>
  <si>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</si>
  <si>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</si>
  <si>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00004350 </t>
  </si>
  <si>
    <t>BUCHA DE NYLON, DIAMETRO DO FURO 8 MM, COMPRIMENTO 40 MM, COM PARAFUSO DE ROSCA SOBERBA, CABECA CHATA, FENDA SIMPLES, 4,8 X 50 MM</t>
  </si>
  <si>
    <t xml:space="preserve"> 00010899 </t>
  </si>
  <si>
    <t>ADAPTADOR, EM LATAO, ENGATE RAPIDO 2 1/2" X ROSCA INTERNA 5 FIOS 2 1/2",  PARA INSTALACAO PREDIAL DE COMBATE A INCENDIO</t>
  </si>
  <si>
    <t xml:space="preserve"> 00010904 </t>
  </si>
  <si>
    <t>REGISTRO OU VALVULA GLOBO ANGULAR EM LATAO, PARA HIDRANTES EM INSTALACAO PREDIAL DE INCENDIO, 45 GRAUS, DIAMETRO DE 2 1/2", COM VOLANTE, CLASSE DE PRESSAO DE ATE 200 PSI</t>
  </si>
  <si>
    <t xml:space="preserve"> 00020963 </t>
  </si>
  <si>
    <t>CAIXA DE INCENDIO/ABRIGO PARA MANGUEIRA, DE SOBREPOR/EXTERNA, COM 90 X 60 X 17 CM, EM CHAPA DE ACO, PORTA COM VENTILACAO, VISOR COM A INSCRICAO "INCENDIO", SUPORTE/CESTA INTERNA PARA A MANGUEIRA, PINTURA ELETROSTATICA VERMELHA</t>
  </si>
  <si>
    <t xml:space="preserve"> 00020971 </t>
  </si>
  <si>
    <t>CHAVE DUPLA PARA CONEXOES TIPO STORZ, ENGATE RAPIDO 1 1/2" X 2 1/2", EM LATAO, PARA INSTALACAO PREDIAL COMBATE A INCENDIO</t>
  </si>
  <si>
    <t xml:space="preserve"> 00037555 </t>
  </si>
  <si>
    <t>ESGUICHO JATO REGULAVEL, TIPO ELKHART, ENGATE RAPIDO 2 1/2", PARA COMBATE A INCENDIO</t>
  </si>
  <si>
    <t xml:space="preserve"> 00021034 </t>
  </si>
  <si>
    <t>MANGUEIRA DE INCENDIO, TIPO 2, DE 2 1/2", COMPRIMENTO = 15 M, TECIDO EM FIO DE POLIESTER E TUBO INTERNO EM BORRACHA SINTETICA, COM UNIOES ENGATE RAPIDO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</si>
  <si>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</si>
  <si>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</si>
  <si>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</si>
  <si>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</si>
  <si>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>SINALIZAÇÃO EM PAREDE</t>
  </si>
  <si>
    <t xml:space="preserve"> 13.2.2 </t>
  </si>
  <si>
    <t xml:space="preserve"> 13.2.3 </t>
  </si>
  <si>
    <t xml:space="preserve"> 13.2.4 </t>
  </si>
  <si>
    <t xml:space="preserve"> 13.2.5 </t>
  </si>
  <si>
    <t xml:space="preserve"> 13.2.6 </t>
  </si>
  <si>
    <t xml:space="preserve"> 13.2.7 </t>
  </si>
  <si>
    <t xml:space="preserve"> 13.3.2 </t>
  </si>
  <si>
    <t xml:space="preserve"> 13.3.3 </t>
  </si>
  <si>
    <t xml:space="preserve"> 13.3.4 </t>
  </si>
  <si>
    <t xml:space="preserve"> 13.3.5 </t>
  </si>
  <si>
    <t xml:space="preserve"> 13.3.6 </t>
  </si>
  <si>
    <t xml:space="preserve"> 13.3.7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</si>
</sst>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_(&quot;R$&quot;* #,##0.00_);_(&quot;R$&quot;* \(#,##0.00\);_(&quot;R$&quot;* &quot;-&quot;??_);_(@_)"/>
    <numFmt numFmtId="178" formatCode="#,##0.00\ %"/>
    <numFmt numFmtId="179" formatCode="#,##0.0000000"/>
    <numFmt numFmtId="180" formatCode="[$-416]dddd\,\ d&quot; de &quot;mmmm&quot; de &quot;yyyy"/>
    <numFmt numFmtId="181" formatCode="_-[$R$-416]\ * #,##0.00_-;\-[$R$-416]\ * #,##0.00_-;_-[$R$-416]\ * &quot;-&quot;??_-;_-@_-"/>
    <numFmt numFmtId="182" formatCode="0.000"/>
    <numFmt numFmtId="183" formatCode="0.00000"/>
    <numFmt numFmtId="184" formatCode="0.0000"/>
    <numFmt numFmtId="185" formatCode="0.0"/>
    <numFmt numFmtId="186" formatCode="0.0000000"/>
    <numFmt numFmtId="187" formatCode="0.000000"/>
    <numFmt numFmtId="188" formatCode="0.00000000"/>
    <numFmt numFmtId="189" formatCode="0.000000000"/>
  </numFmts>
  <fonts count="79">
    <font>
      <sz val="11"/>
      <name val="Arial"/>
      <family val="1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1"/>
    </font>
    <font>
      <u val="single"/>
      <sz val="11"/>
      <color indexed="25"/>
      <name val="Arial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55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1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1"/>
    </font>
    <font>
      <u val="single"/>
      <sz val="11"/>
      <color theme="11"/>
      <name val="Arial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0" tint="-0.3499799966812134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4" tint="-0.2499700039625167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4999699890613556"/>
      <name val="Arial"/>
      <family val="1"/>
    </font>
    <font>
      <b/>
      <sz val="10"/>
      <color theme="0" tint="-0.4999699890613556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0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CF6"/>
        <bgColor indexed="64"/>
      </patternFill>
    </fill>
    <fill>
      <patternFill patternType="solid">
        <fgColor rgb="FFDFF0D8"/>
        <bgColor indexed="64"/>
      </patternFill>
    </fill>
    <fill>
      <patternFill patternType="solid">
        <fgColor rgb="FFD6D6D6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7F3DF"/>
        <bgColor indexed="64"/>
      </patternFill>
    </fill>
    <fill>
      <patternFill patternType="solid">
        <fgColor theme="0" tint="-0.49996998906135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 style="medium">
        <color theme="4" tint="-0.24993999302387238"/>
      </top>
      <bottom/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 style="dashDotDot">
        <color theme="4" tint="-0.24993999302387238"/>
      </left>
      <right style="dashDotDot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/>
      <top/>
      <bottom style="medium">
        <color theme="4" tint="-0.24993999302387238"/>
      </bottom>
    </border>
    <border>
      <left/>
      <right/>
      <top style="medium">
        <color theme="4" tint="-0.24997000396251678"/>
      </top>
      <bottom style="medium">
        <color theme="4" tint="-0.24993999302387238"/>
      </bottom>
    </border>
    <border>
      <left style="dashDotDot">
        <color theme="4" tint="-0.24993999302387238"/>
      </left>
      <right style="dashDotDot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dashDotDot">
        <color theme="4" tint="-0.24993999302387238"/>
      </left>
      <right style="dashDotDot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dashDotDot">
        <color theme="4" tint="-0.24993999302387238"/>
      </left>
      <right style="dashDotDot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3999302387238"/>
      </left>
      <right/>
      <top style="medium">
        <color theme="4" tint="-0.24997000396251678"/>
      </top>
      <bottom style="medium">
        <color theme="4" tint="-0.24993999302387238"/>
      </bottom>
    </border>
    <border>
      <left/>
      <right style="medium">
        <color theme="4" tint="-0.24997000396251678"/>
      </right>
      <top style="medium">
        <color theme="4" tint="-0.24997000396251678"/>
      </top>
      <bottom style="medium">
        <color theme="4" tint="-0.24993999302387238"/>
      </bottom>
    </border>
    <border>
      <left/>
      <right style="medium">
        <color theme="4" tint="-0.2499700039625167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7000396251678"/>
      </left>
      <right/>
      <top/>
      <bottom style="medium">
        <color theme="4" tint="-0.24993999302387238"/>
      </bottom>
    </border>
    <border>
      <left/>
      <right style="medium">
        <color theme="4" tint="-0.24997000396251678"/>
      </right>
      <top/>
      <bottom style="medium">
        <color theme="4" tint="-0.24993999302387238"/>
      </bottom>
    </border>
    <border>
      <left style="medium">
        <color theme="4" tint="-0.24997000396251678"/>
      </left>
      <right/>
      <top/>
      <bottom/>
    </border>
    <border>
      <left/>
      <right style="medium">
        <color theme="4" tint="-0.24997000396251678"/>
      </right>
      <top/>
      <bottom/>
    </border>
    <border>
      <left style="medium">
        <color theme="4" tint="-0.24997000396251678"/>
      </left>
      <right/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7000396251678"/>
      </left>
      <right style="dashDotDot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dashDotDot">
        <color theme="4" tint="-0.24993999302387238"/>
      </left>
      <right style="medium">
        <color theme="4" tint="-0.2499700039625167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7000396251678"/>
      </left>
      <right style="dashDotDot">
        <color theme="4" tint="-0.24993999302387238"/>
      </right>
      <top style="medium">
        <color theme="4" tint="-0.24993999302387238"/>
      </top>
      <bottom style="thin">
        <color theme="4" tint="-0.24993999302387238"/>
      </bottom>
    </border>
    <border>
      <left style="medium">
        <color theme="4" tint="-0.24997000396251678"/>
      </left>
      <right style="dashDotDot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medium">
        <color theme="4" tint="-0.24997000396251678"/>
      </left>
      <right style="dashDotDot">
        <color theme="4" tint="-0.24993999302387238"/>
      </right>
      <top style="thin">
        <color theme="4" tint="-0.24993999302387238"/>
      </top>
      <bottom style="medium">
        <color theme="4" tint="-0.24993999302387238"/>
      </bottom>
    </border>
    <border>
      <left style="dashDotDot">
        <color theme="4" tint="-0.24993999302387238"/>
      </left>
      <right style="medium">
        <color theme="4" tint="-0.24997000396251678"/>
      </right>
      <top style="thin">
        <color theme="4" tint="-0.24993999302387238"/>
      </top>
      <bottom style="medium">
        <color theme="4" tint="-0.24993999302387238"/>
      </bottom>
    </border>
    <border>
      <left style="dashDotDot">
        <color theme="4" tint="-0.24993999302387238"/>
      </left>
      <right style="medium">
        <color theme="4" tint="-0.24997000396251678"/>
      </right>
      <top style="medium">
        <color theme="4" tint="-0.24993999302387238"/>
      </top>
      <bottom style="thin">
        <color theme="4" tint="-0.24993999302387238"/>
      </bottom>
    </border>
    <border>
      <left style="dashDotDot">
        <color theme="4" tint="-0.24993999302387238"/>
      </left>
      <right style="medium">
        <color theme="4" tint="-0.24997000396251678"/>
      </right>
      <top style="thin">
        <color theme="4" tint="-0.24993999302387238"/>
      </top>
      <bottom style="thin">
        <color theme="4" tint="-0.24993999302387238"/>
      </bottom>
    </border>
    <border>
      <left/>
      <right style="medium">
        <color theme="4" tint="-0.24997000396251678"/>
      </right>
      <top style="medium">
        <color theme="4" tint="-0.24993999302387238"/>
      </top>
      <bottom/>
    </border>
    <border>
      <left style="medium">
        <color theme="4" tint="-0.2499700039625167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 style="medium">
        <color theme="4" tint="-0.2499700039625167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theme="4" tint="-0.24997000396251678"/>
      </top>
      <bottom style="thick">
        <color theme="4" tint="-0.24993999302387238"/>
      </bottom>
    </border>
    <border>
      <left/>
      <right style="medium">
        <color theme="4" tint="-0.24997000396251678"/>
      </right>
      <top style="medium">
        <color theme="4" tint="-0.24997000396251678"/>
      </top>
      <bottom/>
    </border>
    <border>
      <left/>
      <right/>
      <top style="thin"/>
      <bottom/>
    </border>
    <border>
      <left/>
      <right/>
      <top style="medium">
        <color theme="4" tint="-0.24997000396251678"/>
      </top>
      <bottom style="medium">
        <color theme="4" tint="-0.24997000396251678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ck">
        <color rgb="FFFF5500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theme="4" tint="-0.24997000396251678"/>
      </left>
      <right/>
      <top style="medium">
        <color theme="4" tint="-0.24997000396251678"/>
      </top>
      <bottom/>
    </border>
    <border>
      <left/>
      <right/>
      <top style="medium">
        <color theme="4" tint="-0.24997000396251678"/>
      </top>
      <bottom/>
    </border>
    <border>
      <left/>
      <right style="medium">
        <color theme="4" tint="-0.24993999302387238"/>
      </right>
      <top style="medium">
        <color theme="4" tint="-0.24997000396251678"/>
      </top>
      <bottom/>
    </border>
    <border>
      <left/>
      <right style="medium">
        <color theme="4" tint="-0.24993999302387238"/>
      </right>
      <top/>
      <bottom style="medium">
        <color theme="4" tint="-0.24993999302387238"/>
      </bottom>
    </border>
    <border>
      <left style="medium">
        <color theme="4" tint="-0.24997000396251678"/>
      </left>
      <right/>
      <top style="medium">
        <color theme="4" tint="-0.24993999302387238"/>
      </top>
      <bottom/>
    </border>
    <border>
      <left/>
      <right/>
      <top style="medium">
        <color theme="4" tint="-0.24993999302387238"/>
      </top>
      <bottom/>
    </border>
    <border>
      <left/>
      <right style="medium">
        <color theme="4" tint="-0.24993999302387238"/>
      </right>
      <top style="medium">
        <color theme="4" tint="-0.24993999302387238"/>
      </top>
      <bottom/>
    </border>
    <border>
      <left style="medium">
        <color theme="4" tint="-0.24993999302387238"/>
      </left>
      <right/>
      <top/>
      <bottom/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 style="medium">
        <color theme="4" tint="-0.24993999302387238"/>
      </right>
      <top/>
      <bottom/>
    </border>
    <border>
      <left style="medium">
        <color theme="4" tint="-0.24993999302387238"/>
      </left>
      <right style="medium">
        <color theme="4" tint="-0.24993999302387238"/>
      </right>
      <top/>
      <bottom style="medium">
        <color theme="4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61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/>
    </xf>
    <xf numFmtId="0" fontId="6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right" vertical="center"/>
    </xf>
    <xf numFmtId="2" fontId="65" fillId="33" borderId="0" xfId="0" applyNumberFormat="1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10" fontId="2" fillId="33" borderId="0" xfId="52" applyNumberFormat="1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right" vertical="center"/>
    </xf>
    <xf numFmtId="2" fontId="65" fillId="33" borderId="11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/>
    </xf>
    <xf numFmtId="0" fontId="8" fillId="34" borderId="12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vertical="top" wrapText="1"/>
    </xf>
    <xf numFmtId="2" fontId="8" fillId="33" borderId="14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 horizontal="left" vertical="top" wrapText="1"/>
    </xf>
    <xf numFmtId="0" fontId="66" fillId="33" borderId="15" xfId="0" applyFont="1" applyFill="1" applyBorder="1" applyAlignment="1">
      <alignment vertical="top" wrapText="1"/>
    </xf>
    <xf numFmtId="0" fontId="66" fillId="33" borderId="15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left" vertical="top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left" vertical="top" wrapText="1"/>
    </xf>
    <xf numFmtId="0" fontId="8" fillId="34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top" wrapText="1"/>
    </xf>
    <xf numFmtId="2" fontId="8" fillId="33" borderId="18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/>
    </xf>
    <xf numFmtId="0" fontId="66" fillId="33" borderId="0" xfId="0" applyFont="1" applyFill="1" applyAlignment="1">
      <alignment horizontal="left" vertical="center"/>
    </xf>
    <xf numFmtId="0" fontId="67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/>
    </xf>
    <xf numFmtId="0" fontId="68" fillId="33" borderId="13" xfId="0" applyFont="1" applyFill="1" applyBorder="1" applyAlignment="1">
      <alignment vertical="top" wrapText="1"/>
    </xf>
    <xf numFmtId="0" fontId="68" fillId="33" borderId="15" xfId="0" applyFont="1" applyFill="1" applyBorder="1" applyAlignment="1">
      <alignment vertical="top" wrapText="1"/>
    </xf>
    <xf numFmtId="0" fontId="68" fillId="33" borderId="15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44" fontId="2" fillId="33" borderId="20" xfId="47" applyFont="1" applyFill="1" applyBorder="1" applyAlignment="1">
      <alignment horizontal="center" vertical="center"/>
    </xf>
    <xf numFmtId="0" fontId="2" fillId="33" borderId="20" xfId="44" applyFont="1" applyFill="1" applyBorder="1" applyAlignment="1">
      <alignment horizontal="center" vertical="center" wrapText="1"/>
    </xf>
    <xf numFmtId="0" fontId="2" fillId="33" borderId="21" xfId="44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44" fontId="3" fillId="35" borderId="17" xfId="47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4" fontId="2" fillId="33" borderId="22" xfId="47" applyFont="1" applyFill="1" applyBorder="1" applyAlignment="1">
      <alignment horizontal="center" vertical="center"/>
    </xf>
    <xf numFmtId="44" fontId="2" fillId="33" borderId="21" xfId="47" applyFont="1" applyFill="1" applyBorder="1" applyAlignment="1">
      <alignment horizontal="center" vertical="center"/>
    </xf>
    <xf numFmtId="0" fontId="49" fillId="33" borderId="22" xfId="44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67" fillId="33" borderId="18" xfId="0" applyFont="1" applyFill="1" applyBorder="1" applyAlignment="1">
      <alignment horizontal="left" vertical="top" wrapText="1"/>
    </xf>
    <xf numFmtId="0" fontId="64" fillId="33" borderId="18" xfId="0" applyFont="1" applyFill="1" applyBorder="1" applyAlignment="1">
      <alignment horizontal="left" vertical="top" wrapText="1"/>
    </xf>
    <xf numFmtId="2" fontId="69" fillId="33" borderId="18" xfId="0" applyNumberFormat="1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center" vertical="center" wrapText="1"/>
    </xf>
    <xf numFmtId="172" fontId="7" fillId="33" borderId="25" xfId="0" applyNumberFormat="1" applyFont="1" applyFill="1" applyBorder="1" applyAlignment="1">
      <alignment horizontal="center" vertical="center" wrapText="1"/>
    </xf>
    <xf numFmtId="0" fontId="67" fillId="33" borderId="26" xfId="0" applyFont="1" applyFill="1" applyBorder="1" applyAlignment="1">
      <alignment horizontal="left" vertical="top" wrapText="1"/>
    </xf>
    <xf numFmtId="0" fontId="67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 wrapText="1"/>
    </xf>
    <xf numFmtId="44" fontId="3" fillId="35" borderId="25" xfId="47" applyFont="1" applyFill="1" applyBorder="1" applyAlignment="1">
      <alignment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44" fontId="2" fillId="33" borderId="36" xfId="47" applyFont="1" applyFill="1" applyBorder="1" applyAlignment="1">
      <alignment horizontal="center" vertical="center"/>
    </xf>
    <xf numFmtId="44" fontId="2" fillId="33" borderId="37" xfId="47" applyFont="1" applyFill="1" applyBorder="1" applyAlignment="1">
      <alignment horizontal="center" vertical="center"/>
    </xf>
    <xf numFmtId="44" fontId="2" fillId="33" borderId="38" xfId="47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8" fillId="33" borderId="23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172" fontId="7" fillId="33" borderId="25" xfId="0" applyNumberFormat="1" applyFont="1" applyFill="1" applyBorder="1" applyAlignment="1">
      <alignment horizontal="left" vertical="center"/>
    </xf>
    <xf numFmtId="0" fontId="67" fillId="33" borderId="39" xfId="0" applyFont="1" applyFill="1" applyBorder="1" applyAlignment="1">
      <alignment vertical="top" wrapText="1"/>
    </xf>
    <xf numFmtId="10" fontId="7" fillId="33" borderId="39" xfId="52" applyNumberFormat="1" applyFont="1" applyFill="1" applyBorder="1" applyAlignment="1">
      <alignment horizontal="left" vertical="center"/>
    </xf>
    <xf numFmtId="10" fontId="7" fillId="33" borderId="27" xfId="52" applyNumberFormat="1" applyFont="1" applyFill="1" applyBorder="1" applyAlignment="1">
      <alignment horizontal="left" vertical="center"/>
    </xf>
    <xf numFmtId="0" fontId="8" fillId="34" borderId="4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10" fontId="7" fillId="33" borderId="25" xfId="52" applyNumberFormat="1" applyFont="1" applyFill="1" applyBorder="1" applyAlignment="1">
      <alignment horizontal="lef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172" fontId="2" fillId="33" borderId="25" xfId="0" applyNumberFormat="1" applyFont="1" applyFill="1" applyBorder="1" applyAlignment="1">
      <alignment horizontal="left" vertical="center"/>
    </xf>
    <xf numFmtId="0" fontId="64" fillId="33" borderId="39" xfId="0" applyFont="1" applyFill="1" applyBorder="1" applyAlignment="1">
      <alignment vertical="top" wrapText="1"/>
    </xf>
    <xf numFmtId="10" fontId="2" fillId="33" borderId="25" xfId="52" applyNumberFormat="1" applyFont="1" applyFill="1" applyBorder="1" applyAlignment="1">
      <alignment horizontal="left" vertical="center"/>
    </xf>
    <xf numFmtId="0" fontId="64" fillId="33" borderId="26" xfId="0" applyFont="1" applyFill="1" applyBorder="1" applyAlignment="1">
      <alignment horizontal="left" vertical="top" wrapText="1"/>
    </xf>
    <xf numFmtId="10" fontId="3" fillId="33" borderId="25" xfId="52" applyNumberFormat="1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vertical="center" wrapText="1"/>
    </xf>
    <xf numFmtId="0" fontId="67" fillId="33" borderId="39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center" vertical="center"/>
    </xf>
    <xf numFmtId="0" fontId="57" fillId="0" borderId="6" xfId="58" applyAlignment="1">
      <alignment/>
    </xf>
    <xf numFmtId="0" fontId="70" fillId="7" borderId="0" xfId="20" applyFont="1" applyAlignment="1">
      <alignment/>
    </xf>
    <xf numFmtId="0" fontId="5" fillId="0" borderId="0" xfId="0" applyFont="1" applyAlignment="1">
      <alignment/>
    </xf>
    <xf numFmtId="0" fontId="66" fillId="33" borderId="26" xfId="0" applyFont="1" applyFill="1" applyBorder="1" applyAlignment="1">
      <alignment horizontal="left" vertical="top" wrapText="1"/>
    </xf>
    <xf numFmtId="0" fontId="66" fillId="33" borderId="18" xfId="0" applyFont="1" applyFill="1" applyBorder="1" applyAlignment="1">
      <alignment horizontal="left" vertical="top" wrapText="1"/>
    </xf>
    <xf numFmtId="0" fontId="66" fillId="33" borderId="42" xfId="0" applyFont="1" applyFill="1" applyBorder="1" applyAlignment="1">
      <alignment horizontal="left" vertical="top" wrapText="1"/>
    </xf>
    <xf numFmtId="10" fontId="8" fillId="33" borderId="29" xfId="52" applyNumberFormat="1" applyFont="1" applyFill="1" applyBorder="1" applyAlignment="1">
      <alignment horizontal="left" vertical="center"/>
    </xf>
    <xf numFmtId="0" fontId="66" fillId="33" borderId="28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left" vertical="top" wrapText="1"/>
    </xf>
    <xf numFmtId="4" fontId="6" fillId="34" borderId="0" xfId="0" applyNumberFormat="1" applyFont="1" applyFill="1" applyAlignment="1">
      <alignment horizontal="right" vertical="top" wrapText="1"/>
    </xf>
    <xf numFmtId="0" fontId="66" fillId="33" borderId="42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8" fillId="33" borderId="45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70" fillId="33" borderId="0" xfId="20" applyFont="1" applyFill="1" applyAlignment="1">
      <alignment/>
    </xf>
    <xf numFmtId="0" fontId="70" fillId="33" borderId="0" xfId="20" applyFont="1" applyFill="1" applyBorder="1" applyAlignment="1">
      <alignment horizontal="right" vertical="center" wrapText="1"/>
    </xf>
    <xf numFmtId="0" fontId="70" fillId="33" borderId="0" xfId="20" applyFont="1" applyFill="1" applyBorder="1" applyAlignment="1">
      <alignment horizontal="left" vertical="center" wrapText="1"/>
    </xf>
    <xf numFmtId="4" fontId="70" fillId="33" borderId="0" xfId="2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 horizontal="right" vertical="center" wrapText="1"/>
    </xf>
    <xf numFmtId="2" fontId="71" fillId="0" borderId="0" xfId="0" applyNumberFormat="1" applyFont="1" applyFill="1" applyBorder="1" applyAlignment="1">
      <alignment horizontal="center" vertical="center" wrapText="1"/>
    </xf>
    <xf numFmtId="0" fontId="71" fillId="33" borderId="0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center" vertical="center"/>
    </xf>
    <xf numFmtId="0" fontId="68" fillId="33" borderId="45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 wrapText="1"/>
    </xf>
    <xf numFmtId="2" fontId="8" fillId="33" borderId="13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2" fillId="33" borderId="0" xfId="20" applyFont="1" applyFill="1" applyBorder="1" applyAlignment="1">
      <alignment horizontal="right" vertical="center" wrapText="1"/>
    </xf>
    <xf numFmtId="0" fontId="72" fillId="33" borderId="0" xfId="20" applyFont="1" applyFill="1" applyBorder="1" applyAlignment="1">
      <alignment horizontal="left" vertical="center" wrapText="1"/>
    </xf>
    <xf numFmtId="4" fontId="72" fillId="33" borderId="0" xfId="20" applyNumberFormat="1" applyFont="1" applyFill="1" applyBorder="1" applyAlignment="1">
      <alignment horizontal="right" vertical="center" wrapText="1"/>
    </xf>
    <xf numFmtId="0" fontId="72" fillId="33" borderId="0" xfId="20" applyFont="1" applyFill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0" fontId="2" fillId="33" borderId="22" xfId="44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72" fontId="7" fillId="33" borderId="25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right" vertical="center" wrapText="1"/>
    </xf>
    <xf numFmtId="0" fontId="73" fillId="33" borderId="0" xfId="0" applyFont="1" applyFill="1" applyBorder="1" applyAlignment="1">
      <alignment horizontal="left" vertical="center" wrapText="1"/>
    </xf>
    <xf numFmtId="0" fontId="73" fillId="33" borderId="0" xfId="0" applyFont="1" applyFill="1" applyBorder="1" applyAlignment="1">
      <alignment horizontal="center" vertical="center" wrapText="1"/>
    </xf>
    <xf numFmtId="4" fontId="73" fillId="33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35" borderId="17" xfId="0" applyFont="1" applyFill="1" applyBorder="1" applyAlignment="1">
      <alignment horizontal="left" vertical="center" wrapText="1"/>
    </xf>
    <xf numFmtId="0" fontId="74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0" fillId="33" borderId="46" xfId="20" applyFont="1" applyFill="1" applyBorder="1" applyAlignment="1">
      <alignment horizontal="left" vertical="center" wrapText="1"/>
    </xf>
    <xf numFmtId="0" fontId="3" fillId="34" borderId="0" xfId="58" applyFont="1" applyFill="1" applyBorder="1" applyAlignment="1">
      <alignment horizontal="center" vertical="center" wrapText="1"/>
    </xf>
    <xf numFmtId="0" fontId="71" fillId="36" borderId="4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center" vertical="center" wrapText="1"/>
    </xf>
    <xf numFmtId="2" fontId="71" fillId="33" borderId="0" xfId="0" applyNumberFormat="1" applyFont="1" applyFill="1" applyBorder="1" applyAlignment="1">
      <alignment horizontal="center" vertical="center" wrapText="1"/>
    </xf>
    <xf numFmtId="0" fontId="70" fillId="33" borderId="0" xfId="20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left" vertical="top" wrapText="1"/>
    </xf>
    <xf numFmtId="2" fontId="73" fillId="33" borderId="0" xfId="0" applyNumberFormat="1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left" vertical="top" wrapText="1"/>
    </xf>
    <xf numFmtId="2" fontId="72" fillId="33" borderId="0" xfId="2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71" fillId="33" borderId="0" xfId="0" applyFont="1" applyFill="1" applyBorder="1" applyAlignment="1">
      <alignment horizontal="right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70" fillId="33" borderId="46" xfId="20" applyFont="1" applyFill="1" applyBorder="1" applyAlignment="1">
      <alignment horizontal="left" vertical="center" wrapText="1"/>
    </xf>
    <xf numFmtId="0" fontId="2" fillId="33" borderId="45" xfId="0" applyFont="1" applyFill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6" fillId="34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vertical="top" wrapText="1"/>
    </xf>
    <xf numFmtId="0" fontId="73" fillId="33" borderId="0" xfId="0" applyFont="1" applyFill="1" applyBorder="1" applyAlignment="1">
      <alignment horizontal="left" wrapText="1"/>
    </xf>
    <xf numFmtId="0" fontId="3" fillId="34" borderId="28" xfId="58" applyFont="1" applyFill="1" applyBorder="1" applyAlignment="1">
      <alignment horizontal="center" wrapText="1"/>
    </xf>
    <xf numFmtId="0" fontId="3" fillId="34" borderId="0" xfId="58" applyFont="1" applyFill="1" applyBorder="1" applyAlignment="1">
      <alignment horizontal="center" wrapText="1"/>
    </xf>
    <xf numFmtId="0" fontId="3" fillId="34" borderId="29" xfId="58" applyFont="1" applyFill="1" applyBorder="1" applyAlignment="1">
      <alignment horizontal="center" wrapText="1"/>
    </xf>
    <xf numFmtId="0" fontId="57" fillId="0" borderId="6" xfId="58" applyAlignment="1">
      <alignment/>
    </xf>
    <xf numFmtId="0" fontId="71" fillId="37" borderId="47" xfId="0" applyFont="1" applyFill="1" applyBorder="1" applyAlignment="1">
      <alignment horizontal="left" vertical="top" wrapText="1"/>
    </xf>
    <xf numFmtId="0" fontId="71" fillId="37" borderId="47" xfId="0" applyFont="1" applyFill="1" applyBorder="1" applyAlignment="1">
      <alignment horizontal="right" vertical="top" wrapText="1"/>
    </xf>
    <xf numFmtId="0" fontId="73" fillId="38" borderId="47" xfId="0" applyFont="1" applyFill="1" applyBorder="1" applyAlignment="1">
      <alignment horizontal="left" vertical="top" wrapText="1"/>
    </xf>
    <xf numFmtId="0" fontId="73" fillId="38" borderId="47" xfId="0" applyFont="1" applyFill="1" applyBorder="1" applyAlignment="1">
      <alignment horizontal="right" vertical="top" wrapText="1"/>
    </xf>
    <xf numFmtId="0" fontId="73" fillId="38" borderId="47" xfId="0" applyFont="1" applyFill="1" applyBorder="1" applyAlignment="1">
      <alignment horizontal="center" vertical="top" wrapText="1"/>
    </xf>
    <xf numFmtId="4" fontId="73" fillId="38" borderId="47" xfId="0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right" vertical="top" wrapText="1"/>
    </xf>
    <xf numFmtId="0" fontId="73" fillId="37" borderId="48" xfId="0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vertical="top" wrapText="1"/>
    </xf>
    <xf numFmtId="179" fontId="73" fillId="38" borderId="47" xfId="0" applyNumberFormat="1" applyFont="1" applyFill="1" applyBorder="1" applyAlignment="1">
      <alignment horizontal="right" vertical="top" wrapText="1"/>
    </xf>
    <xf numFmtId="0" fontId="5" fillId="39" borderId="47" xfId="0" applyFont="1" applyFill="1" applyBorder="1" applyAlignment="1">
      <alignment horizontal="left" vertical="top" wrapText="1"/>
    </xf>
    <xf numFmtId="0" fontId="5" fillId="39" borderId="47" xfId="0" applyFont="1" applyFill="1" applyBorder="1" applyAlignment="1">
      <alignment horizontal="right" vertical="top" wrapText="1"/>
    </xf>
    <xf numFmtId="0" fontId="5" fillId="39" borderId="47" xfId="0" applyFont="1" applyFill="1" applyBorder="1" applyAlignment="1">
      <alignment horizontal="center" vertical="top" wrapText="1"/>
    </xf>
    <xf numFmtId="179" fontId="5" fillId="39" borderId="47" xfId="0" applyNumberFormat="1" applyFont="1" applyFill="1" applyBorder="1" applyAlignment="1">
      <alignment horizontal="right" vertical="top" wrapText="1"/>
    </xf>
    <xf numFmtId="4" fontId="5" fillId="39" borderId="47" xfId="0" applyNumberFormat="1" applyFont="1" applyFill="1" applyBorder="1" applyAlignment="1">
      <alignment horizontal="right" vertical="top" wrapText="1"/>
    </xf>
    <xf numFmtId="0" fontId="5" fillId="40" borderId="47" xfId="0" applyFont="1" applyFill="1" applyBorder="1" applyAlignment="1">
      <alignment horizontal="left" vertical="top" wrapText="1"/>
    </xf>
    <xf numFmtId="0" fontId="5" fillId="40" borderId="47" xfId="0" applyFont="1" applyFill="1" applyBorder="1" applyAlignment="1">
      <alignment horizontal="right" vertical="top" wrapText="1"/>
    </xf>
    <xf numFmtId="0" fontId="5" fillId="40" borderId="47" xfId="0" applyFont="1" applyFill="1" applyBorder="1" applyAlignment="1">
      <alignment horizontal="center" vertical="top" wrapText="1"/>
    </xf>
    <xf numFmtId="179" fontId="5" fillId="40" borderId="47" xfId="0" applyNumberFormat="1" applyFont="1" applyFill="1" applyBorder="1" applyAlignment="1">
      <alignment horizontal="right" vertical="top" wrapText="1"/>
    </xf>
    <xf numFmtId="4" fontId="5" fillId="40" borderId="47" xfId="0" applyNumberFormat="1" applyFont="1" applyFill="1" applyBorder="1" applyAlignment="1">
      <alignment horizontal="right" vertical="top" wrapText="1"/>
    </xf>
    <xf numFmtId="0" fontId="5" fillId="34" borderId="0" xfId="0" applyFont="1" applyFill="1" applyAlignment="1">
      <alignment horizontal="right" vertical="top" wrapText="1"/>
    </xf>
    <xf numFmtId="4" fontId="5" fillId="34" borderId="0" xfId="0" applyNumberFormat="1" applyFont="1" applyFill="1" applyAlignment="1">
      <alignment horizontal="right" vertical="top" wrapText="1"/>
    </xf>
    <xf numFmtId="0" fontId="73" fillId="38" borderId="49" xfId="0" applyFont="1" applyFill="1" applyBorder="1" applyAlignment="1">
      <alignment horizontal="left" vertical="top" wrapText="1"/>
    </xf>
    <xf numFmtId="0" fontId="9" fillId="34" borderId="47" xfId="0" applyFont="1" applyFill="1" applyBorder="1" applyAlignment="1">
      <alignment horizontal="left" vertical="top" wrapText="1"/>
    </xf>
    <xf numFmtId="0" fontId="9" fillId="34" borderId="47" xfId="0" applyFont="1" applyFill="1" applyBorder="1" applyAlignment="1">
      <alignment horizontal="right" vertical="top" wrapText="1"/>
    </xf>
    <xf numFmtId="0" fontId="9" fillId="34" borderId="4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6" fillId="37" borderId="47" xfId="0" applyFont="1" applyFill="1" applyBorder="1" applyAlignment="1">
      <alignment horizontal="left" vertical="top" wrapText="1"/>
    </xf>
    <xf numFmtId="0" fontId="76" fillId="37" borderId="47" xfId="0" applyFont="1" applyFill="1" applyBorder="1" applyAlignment="1">
      <alignment horizontal="right" vertical="top" wrapText="1"/>
    </xf>
    <xf numFmtId="4" fontId="76" fillId="37" borderId="47" xfId="0" applyNumberFormat="1" applyFont="1" applyFill="1" applyBorder="1" applyAlignment="1">
      <alignment horizontal="right" vertical="top" wrapText="1"/>
    </xf>
    <xf numFmtId="178" fontId="76" fillId="37" borderId="47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77" fillId="38" borderId="47" xfId="0" applyFont="1" applyFill="1" applyBorder="1" applyAlignment="1">
      <alignment horizontal="left" vertical="top" wrapText="1"/>
    </xf>
    <xf numFmtId="0" fontId="77" fillId="38" borderId="47" xfId="0" applyFont="1" applyFill="1" applyBorder="1" applyAlignment="1">
      <alignment horizontal="right" vertical="top" wrapText="1"/>
    </xf>
    <xf numFmtId="0" fontId="77" fillId="38" borderId="47" xfId="0" applyFont="1" applyFill="1" applyBorder="1" applyAlignment="1">
      <alignment horizontal="center" vertical="top" wrapText="1"/>
    </xf>
    <xf numFmtId="4" fontId="77" fillId="38" borderId="47" xfId="0" applyNumberFormat="1" applyFont="1" applyFill="1" applyBorder="1" applyAlignment="1">
      <alignment horizontal="right" vertical="top" wrapText="1"/>
    </xf>
    <xf numFmtId="178" fontId="77" fillId="38" borderId="47" xfId="0" applyNumberFormat="1" applyFont="1" applyFill="1" applyBorder="1" applyAlignment="1">
      <alignment horizontal="right" vertical="top" wrapText="1"/>
    </xf>
    <xf numFmtId="0" fontId="77" fillId="41" borderId="47" xfId="0" applyFont="1" applyFill="1" applyBorder="1" applyAlignment="1">
      <alignment horizontal="left" vertical="top" wrapText="1"/>
    </xf>
    <xf numFmtId="0" fontId="77" fillId="41" borderId="47" xfId="0" applyFont="1" applyFill="1" applyBorder="1" applyAlignment="1">
      <alignment horizontal="right" vertical="top" wrapText="1"/>
    </xf>
    <xf numFmtId="0" fontId="77" fillId="41" borderId="47" xfId="0" applyFont="1" applyFill="1" applyBorder="1" applyAlignment="1">
      <alignment horizontal="center" vertical="top" wrapText="1"/>
    </xf>
    <xf numFmtId="4" fontId="77" fillId="41" borderId="47" xfId="0" applyNumberFormat="1" applyFont="1" applyFill="1" applyBorder="1" applyAlignment="1">
      <alignment horizontal="right" vertical="top" wrapText="1"/>
    </xf>
    <xf numFmtId="178" fontId="77" fillId="41" borderId="47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right" vertical="top" wrapText="1"/>
    </xf>
    <xf numFmtId="0" fontId="3" fillId="34" borderId="0" xfId="0" applyFont="1" applyFill="1" applyAlignment="1">
      <alignment vertical="top" wrapText="1"/>
    </xf>
    <xf numFmtId="44" fontId="3" fillId="34" borderId="0" xfId="47" applyFont="1" applyFill="1" applyAlignment="1">
      <alignment vertical="top" wrapText="1"/>
    </xf>
    <xf numFmtId="44" fontId="6" fillId="34" borderId="0" xfId="47" applyFont="1" applyFill="1" applyAlignment="1">
      <alignment horizontal="right" vertical="top" wrapText="1"/>
    </xf>
    <xf numFmtId="2" fontId="3" fillId="42" borderId="0" xfId="0" applyNumberFormat="1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64" fillId="33" borderId="51" xfId="0" applyFont="1" applyFill="1" applyBorder="1" applyAlignment="1">
      <alignment horizontal="center" vertical="center"/>
    </xf>
    <xf numFmtId="0" fontId="70" fillId="33" borderId="46" xfId="20" applyFont="1" applyFill="1" applyBorder="1" applyAlignment="1">
      <alignment horizontal="left" vertical="center" wrapText="1"/>
    </xf>
    <xf numFmtId="0" fontId="71" fillId="36" borderId="46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6" fillId="2" borderId="30" xfId="0" applyFont="1" applyFill="1" applyBorder="1" applyAlignment="1">
      <alignment horizontal="center" vertical="center"/>
    </xf>
    <xf numFmtId="0" fontId="66" fillId="2" borderId="17" xfId="0" applyFont="1" applyFill="1" applyBorder="1" applyAlignment="1">
      <alignment horizontal="center" vertical="center"/>
    </xf>
    <xf numFmtId="0" fontId="66" fillId="2" borderId="25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/>
    </xf>
    <xf numFmtId="0" fontId="66" fillId="33" borderId="52" xfId="0" applyFont="1" applyFill="1" applyBorder="1" applyAlignment="1">
      <alignment horizontal="center" vertical="center" wrapText="1"/>
    </xf>
    <xf numFmtId="0" fontId="66" fillId="33" borderId="53" xfId="0" applyFont="1" applyFill="1" applyBorder="1" applyAlignment="1">
      <alignment horizontal="center" vertical="center" wrapText="1"/>
    </xf>
    <xf numFmtId="0" fontId="66" fillId="33" borderId="54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55" xfId="0" applyFont="1" applyFill="1" applyBorder="1" applyAlignment="1">
      <alignment horizontal="center" vertical="center" wrapText="1"/>
    </xf>
    <xf numFmtId="0" fontId="66" fillId="33" borderId="56" xfId="0" applyFont="1" applyFill="1" applyBorder="1" applyAlignment="1">
      <alignment horizontal="left" vertical="top" wrapText="1"/>
    </xf>
    <xf numFmtId="0" fontId="66" fillId="33" borderId="28" xfId="0" applyFont="1" applyFill="1" applyBorder="1" applyAlignment="1">
      <alignment horizontal="left" vertical="top" wrapText="1"/>
    </xf>
    <xf numFmtId="0" fontId="66" fillId="33" borderId="26" xfId="0" applyFont="1" applyFill="1" applyBorder="1" applyAlignment="1">
      <alignment horizontal="left" vertical="top" wrapText="1"/>
    </xf>
    <xf numFmtId="0" fontId="66" fillId="33" borderId="13" xfId="0" applyFont="1" applyFill="1" applyBorder="1" applyAlignment="1">
      <alignment horizontal="left" vertical="top" wrapText="1"/>
    </xf>
    <xf numFmtId="0" fontId="66" fillId="33" borderId="57" xfId="0" applyFont="1" applyFill="1" applyBorder="1" applyAlignment="1">
      <alignment horizontal="left" vertical="top" wrapText="1"/>
    </xf>
    <xf numFmtId="0" fontId="66" fillId="33" borderId="58" xfId="0" applyFont="1" applyFill="1" applyBorder="1" applyAlignment="1">
      <alignment horizontal="left" vertical="top" wrapText="1"/>
    </xf>
    <xf numFmtId="0" fontId="66" fillId="33" borderId="59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horizontal="left" vertical="top" wrapText="1"/>
    </xf>
    <xf numFmtId="0" fontId="66" fillId="33" borderId="60" xfId="0" applyFont="1" applyFill="1" applyBorder="1" applyAlignment="1">
      <alignment horizontal="left" vertical="top" wrapText="1"/>
    </xf>
    <xf numFmtId="0" fontId="66" fillId="33" borderId="42" xfId="0" applyFont="1" applyFill="1" applyBorder="1" applyAlignment="1">
      <alignment horizontal="left" vertical="top" wrapText="1"/>
    </xf>
    <xf numFmtId="0" fontId="66" fillId="33" borderId="18" xfId="0" applyFont="1" applyFill="1" applyBorder="1" applyAlignment="1">
      <alignment horizontal="left" vertical="top" wrapText="1"/>
    </xf>
    <xf numFmtId="0" fontId="66" fillId="33" borderId="55" xfId="0" applyFont="1" applyFill="1" applyBorder="1" applyAlignment="1">
      <alignment horizontal="left" vertical="top" wrapText="1"/>
    </xf>
    <xf numFmtId="2" fontId="7" fillId="33" borderId="61" xfId="0" applyNumberFormat="1" applyFont="1" applyFill="1" applyBorder="1" applyAlignment="1">
      <alignment horizontal="center" vertical="center" wrapText="1"/>
    </xf>
    <xf numFmtId="2" fontId="7" fillId="33" borderId="62" xfId="0" applyNumberFormat="1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left" vertical="center" wrapText="1"/>
    </xf>
    <xf numFmtId="0" fontId="64" fillId="33" borderId="27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 horizontal="right" vertical="top" wrapText="1"/>
    </xf>
    <xf numFmtId="0" fontId="3" fillId="34" borderId="0" xfId="0" applyFont="1" applyFill="1" applyAlignment="1">
      <alignment horizontal="left" vertical="top" wrapText="1"/>
    </xf>
    <xf numFmtId="0" fontId="8" fillId="34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64" fillId="33" borderId="42" xfId="0" applyFont="1" applyFill="1" applyBorder="1" applyAlignment="1">
      <alignment horizontal="left" vertical="top" wrapText="1"/>
    </xf>
    <xf numFmtId="0" fontId="64" fillId="33" borderId="27" xfId="0" applyFont="1" applyFill="1" applyBorder="1" applyAlignment="1">
      <alignment horizontal="left" vertical="top" wrapText="1"/>
    </xf>
    <xf numFmtId="0" fontId="68" fillId="33" borderId="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left" vertical="center" wrapText="1"/>
    </xf>
    <xf numFmtId="0" fontId="66" fillId="33" borderId="39" xfId="0" applyFont="1" applyFill="1" applyBorder="1" applyAlignment="1">
      <alignment horizontal="left" vertical="top" wrapText="1"/>
    </xf>
    <xf numFmtId="0" fontId="66" fillId="33" borderId="27" xfId="0" applyFont="1" applyFill="1" applyBorder="1" applyAlignment="1">
      <alignment horizontal="left" vertical="top" wrapText="1"/>
    </xf>
    <xf numFmtId="2" fontId="7" fillId="33" borderId="42" xfId="0" applyNumberFormat="1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2" fontId="7" fillId="33" borderId="55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left" vertical="center"/>
    </xf>
    <xf numFmtId="2" fontId="8" fillId="33" borderId="57" xfId="0" applyNumberFormat="1" applyFont="1" applyFill="1" applyBorder="1" applyAlignment="1">
      <alignment horizontal="left" vertical="center"/>
    </xf>
    <xf numFmtId="2" fontId="8" fillId="33" borderId="58" xfId="0" applyNumberFormat="1" applyFont="1" applyFill="1" applyBorder="1" applyAlignment="1">
      <alignment horizontal="left" vertical="center"/>
    </xf>
    <xf numFmtId="0" fontId="67" fillId="33" borderId="42" xfId="0" applyFont="1" applyFill="1" applyBorder="1" applyAlignment="1">
      <alignment horizontal="left" vertical="top" wrapText="1"/>
    </xf>
    <xf numFmtId="0" fontId="67" fillId="33" borderId="27" xfId="0" applyFont="1" applyFill="1" applyBorder="1" applyAlignment="1">
      <alignment horizontal="left" vertical="top" wrapText="1"/>
    </xf>
    <xf numFmtId="2" fontId="7" fillId="33" borderId="59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7" fillId="33" borderId="6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top" wrapText="1"/>
    </xf>
    <xf numFmtId="0" fontId="9" fillId="34" borderId="47" xfId="0" applyFont="1" applyFill="1" applyBorder="1" applyAlignment="1">
      <alignment horizontal="left" vertical="top" wrapText="1"/>
    </xf>
    <xf numFmtId="0" fontId="73" fillId="38" borderId="47" xfId="0" applyFont="1" applyFill="1" applyBorder="1" applyAlignment="1">
      <alignment horizontal="left" vertical="top" wrapText="1"/>
    </xf>
    <xf numFmtId="0" fontId="5" fillId="39" borderId="47" xfId="0" applyFont="1" applyFill="1" applyBorder="1" applyAlignment="1">
      <alignment horizontal="left" vertical="top" wrapText="1"/>
    </xf>
    <xf numFmtId="0" fontId="5" fillId="40" borderId="47" xfId="0" applyFont="1" applyFill="1" applyBorder="1" applyAlignment="1">
      <alignment horizontal="left" vertical="top" wrapText="1"/>
    </xf>
    <xf numFmtId="0" fontId="68" fillId="33" borderId="56" xfId="0" applyFont="1" applyFill="1" applyBorder="1" applyAlignment="1">
      <alignment horizontal="left" vertical="top" wrapText="1"/>
    </xf>
    <xf numFmtId="0" fontId="68" fillId="33" borderId="57" xfId="0" applyFont="1" applyFill="1" applyBorder="1" applyAlignment="1">
      <alignment horizontal="left" vertical="top" wrapText="1"/>
    </xf>
    <xf numFmtId="0" fontId="68" fillId="33" borderId="58" xfId="0" applyFont="1" applyFill="1" applyBorder="1" applyAlignment="1">
      <alignment horizontal="left" vertical="top" wrapText="1"/>
    </xf>
    <xf numFmtId="0" fontId="68" fillId="33" borderId="28" xfId="0" applyFont="1" applyFill="1" applyBorder="1" applyAlignment="1">
      <alignment horizontal="left" vertical="top" wrapText="1"/>
    </xf>
    <xf numFmtId="0" fontId="68" fillId="33" borderId="0" xfId="0" applyFont="1" applyFill="1" applyBorder="1" applyAlignment="1">
      <alignment horizontal="left" vertical="top" wrapText="1"/>
    </xf>
    <xf numFmtId="0" fontId="68" fillId="33" borderId="60" xfId="0" applyFont="1" applyFill="1" applyBorder="1" applyAlignment="1">
      <alignment horizontal="left" vertical="top" wrapText="1"/>
    </xf>
    <xf numFmtId="0" fontId="68" fillId="33" borderId="26" xfId="0" applyFont="1" applyFill="1" applyBorder="1" applyAlignment="1">
      <alignment horizontal="left" vertical="top" wrapText="1"/>
    </xf>
    <xf numFmtId="0" fontId="68" fillId="33" borderId="18" xfId="0" applyFont="1" applyFill="1" applyBorder="1" applyAlignment="1">
      <alignment horizontal="left" vertical="top" wrapText="1"/>
    </xf>
    <xf numFmtId="0" fontId="68" fillId="33" borderId="55" xfId="0" applyFont="1" applyFill="1" applyBorder="1" applyAlignment="1">
      <alignment horizontal="left" vertical="top" wrapText="1"/>
    </xf>
    <xf numFmtId="0" fontId="68" fillId="33" borderId="13" xfId="0" applyFont="1" applyFill="1" applyBorder="1" applyAlignment="1">
      <alignment horizontal="left" vertical="top" wrapText="1"/>
    </xf>
    <xf numFmtId="0" fontId="68" fillId="33" borderId="59" xfId="0" applyFont="1" applyFill="1" applyBorder="1" applyAlignment="1">
      <alignment horizontal="left" vertical="top" wrapText="1"/>
    </xf>
    <xf numFmtId="0" fontId="68" fillId="33" borderId="42" xfId="0" applyFont="1" applyFill="1" applyBorder="1" applyAlignment="1">
      <alignment horizontal="left" vertical="top" wrapText="1"/>
    </xf>
    <xf numFmtId="0" fontId="68" fillId="33" borderId="52" xfId="0" applyFont="1" applyFill="1" applyBorder="1" applyAlignment="1">
      <alignment horizontal="center" vertical="center" wrapText="1"/>
    </xf>
    <xf numFmtId="0" fontId="68" fillId="33" borderId="53" xfId="0" applyFont="1" applyFill="1" applyBorder="1" applyAlignment="1">
      <alignment horizontal="center" vertical="center" wrapText="1"/>
    </xf>
    <xf numFmtId="0" fontId="68" fillId="33" borderId="54" xfId="0" applyFont="1" applyFill="1" applyBorder="1" applyAlignment="1">
      <alignment horizontal="center" vertical="center" wrapText="1"/>
    </xf>
    <xf numFmtId="0" fontId="68" fillId="33" borderId="26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55" xfId="0" applyFont="1" applyFill="1" applyBorder="1" applyAlignment="1">
      <alignment horizontal="center" vertical="center" wrapText="1"/>
    </xf>
    <xf numFmtId="0" fontId="72" fillId="2" borderId="30" xfId="0" applyFont="1" applyFill="1" applyBorder="1" applyAlignment="1">
      <alignment horizontal="center" vertical="center"/>
    </xf>
    <xf numFmtId="0" fontId="72" fillId="2" borderId="17" xfId="0" applyFont="1" applyFill="1" applyBorder="1" applyAlignment="1">
      <alignment horizontal="center" vertical="center"/>
    </xf>
    <xf numFmtId="0" fontId="72" fillId="2" borderId="25" xfId="0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horizontal="center" vertical="top" wrapText="1"/>
    </xf>
    <xf numFmtId="0" fontId="64" fillId="33" borderId="27" xfId="0" applyFont="1" applyFill="1" applyBorder="1" applyAlignment="1">
      <alignment horizontal="center" vertical="top" wrapText="1"/>
    </xf>
    <xf numFmtId="2" fontId="2" fillId="33" borderId="59" xfId="0" applyNumberFormat="1" applyFont="1" applyFill="1" applyBorder="1" applyAlignment="1">
      <alignment horizontal="center" vertical="center" wrapText="1"/>
    </xf>
    <xf numFmtId="2" fontId="2" fillId="33" borderId="60" xfId="0" applyNumberFormat="1" applyFont="1" applyFill="1" applyBorder="1" applyAlignment="1">
      <alignment horizontal="center" vertical="center" wrapText="1"/>
    </xf>
    <xf numFmtId="2" fontId="2" fillId="33" borderId="42" xfId="0" applyNumberFormat="1" applyFont="1" applyFill="1" applyBorder="1" applyAlignment="1">
      <alignment horizontal="center" vertical="center" wrapText="1"/>
    </xf>
    <xf numFmtId="2" fontId="2" fillId="33" borderId="55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left" vertical="center"/>
    </xf>
    <xf numFmtId="2" fontId="3" fillId="33" borderId="58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top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 wrapText="1"/>
    </xf>
    <xf numFmtId="0" fontId="67" fillId="33" borderId="42" xfId="0" applyFont="1" applyFill="1" applyBorder="1" applyAlignment="1">
      <alignment horizontal="center" vertical="top" wrapText="1"/>
    </xf>
    <xf numFmtId="0" fontId="67" fillId="33" borderId="27" xfId="0" applyFont="1" applyFill="1" applyBorder="1" applyAlignment="1">
      <alignment horizontal="center" vertical="top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42" xfId="0" applyNumberFormat="1" applyFont="1" applyFill="1" applyBorder="1" applyAlignment="1">
      <alignment horizontal="center" vertical="center" wrapText="1"/>
    </xf>
    <xf numFmtId="0" fontId="66" fillId="2" borderId="30" xfId="0" applyFont="1" applyFill="1" applyBorder="1" applyAlignment="1">
      <alignment horizontal="center" vertical="center" wrapText="1"/>
    </xf>
    <xf numFmtId="0" fontId="66" fillId="2" borderId="17" xfId="0" applyFont="1" applyFill="1" applyBorder="1" applyAlignment="1">
      <alignment horizontal="center" vertical="center" wrapText="1"/>
    </xf>
    <xf numFmtId="0" fontId="66" fillId="2" borderId="25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3914775</xdr:colOff>
      <xdr:row>11</xdr:row>
      <xdr:rowOff>190500</xdr:rowOff>
    </xdr:from>
    <xdr:to>
      <xdr:col>2</xdr:col>
      <xdr:colOff>6772275</xdr:colOff>
      <xdr:row>13</xdr:row>
      <xdr:rowOff>0</xdr:rowOff>
    </xdr:to>
    <xdr:pic>
      <xdr:nvPicPr>
        <xdr:cNvPr id="1" name="Imagem 3" descr="Prefeitura de Pouso Aleg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953000"/>
          <a:ext cx="2867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20</xdr:row>
      <xdr:rowOff>0</xdr:rowOff>
    </xdr:from>
    <xdr:ext cx="476250" cy="371475"/>
    <xdr:sp>
      <xdr:nvSpPr>
        <xdr:cNvPr id="2" name="AutoShape 1" descr="Santa Rita do Sapucaí - Prefeitura Municipal de Santa Rita do Sapucaí"/>
        <xdr:cNvSpPr>
          <a:spLocks noChangeAspect="1"/>
        </xdr:cNvSpPr>
      </xdr:nvSpPr>
      <xdr:spPr>
        <a:xfrm>
          <a:off x="3048000" y="76390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76250" cy="361950"/>
    <xdr:sp>
      <xdr:nvSpPr>
        <xdr:cNvPr id="3" name="AutoShape 2" descr="Santa Rita do Sapucaí - Prefeitura Municipal de Santa Rita do Sapucaí"/>
        <xdr:cNvSpPr>
          <a:spLocks noChangeAspect="1"/>
        </xdr:cNvSpPr>
      </xdr:nvSpPr>
      <xdr:spPr>
        <a:xfrm>
          <a:off x="3048000" y="8020050"/>
          <a:ext cx="476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476250" cy="371475"/>
    <xdr:sp>
      <xdr:nvSpPr>
        <xdr:cNvPr id="4" name="AutoShape 3" descr="Santa Rita do Sapucaí - Prefeitura Municipal de Santa Rita do Sapucaí"/>
        <xdr:cNvSpPr>
          <a:spLocks noChangeAspect="1"/>
        </xdr:cNvSpPr>
      </xdr:nvSpPr>
      <xdr:spPr>
        <a:xfrm>
          <a:off x="14535150" y="7829550"/>
          <a:ext cx="476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3810000</xdr:colOff>
      <xdr:row>15</xdr:row>
      <xdr:rowOff>38100</xdr:rowOff>
    </xdr:from>
    <xdr:to>
      <xdr:col>2</xdr:col>
      <xdr:colOff>6600825</xdr:colOff>
      <xdr:row>15</xdr:row>
      <xdr:rowOff>838200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6105525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400050</xdr:rowOff>
    </xdr:from>
    <xdr:to>
      <xdr:col>0</xdr:col>
      <xdr:colOff>1666875</xdr:colOff>
      <xdr:row>3</xdr:row>
      <xdr:rowOff>819150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28725"/>
          <a:ext cx="1543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3</xdr:row>
      <xdr:rowOff>323850</xdr:rowOff>
    </xdr:from>
    <xdr:to>
      <xdr:col>4</xdr:col>
      <xdr:colOff>828675</xdr:colOff>
      <xdr:row>5</xdr:row>
      <xdr:rowOff>19050</xdr:rowOff>
    </xdr:to>
    <xdr:pic>
      <xdr:nvPicPr>
        <xdr:cNvPr id="2" name="Imagem 3" descr="Prefeitura de Pouso Aleg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1152525"/>
          <a:ext cx="2590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3</xdr:row>
      <xdr:rowOff>85725</xdr:rowOff>
    </xdr:from>
    <xdr:to>
      <xdr:col>2</xdr:col>
      <xdr:colOff>571500</xdr:colOff>
      <xdr:row>4</xdr:row>
      <xdr:rowOff>219075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57250"/>
          <a:ext cx="2124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704850</xdr:colOff>
      <xdr:row>2</xdr:row>
      <xdr:rowOff>257175</xdr:rowOff>
    </xdr:from>
    <xdr:to>
      <xdr:col>6</xdr:col>
      <xdr:colOff>1114425</xdr:colOff>
      <xdr:row>5</xdr:row>
      <xdr:rowOff>66675</xdr:rowOff>
    </xdr:to>
    <xdr:pic>
      <xdr:nvPicPr>
        <xdr:cNvPr id="2" name="Imagem 3" descr="Prefeitura de Pouso Aleg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771525"/>
          <a:ext cx="2819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1181100</xdr:colOff>
      <xdr:row>2</xdr:row>
      <xdr:rowOff>247650</xdr:rowOff>
    </xdr:from>
    <xdr:to>
      <xdr:col>0</xdr:col>
      <xdr:colOff>3105150</xdr:colOff>
      <xdr:row>4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933450"/>
          <a:ext cx="1924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2</xdr:row>
      <xdr:rowOff>171450</xdr:rowOff>
    </xdr:from>
    <xdr:to>
      <xdr:col>7</xdr:col>
      <xdr:colOff>1285875</xdr:colOff>
      <xdr:row>4</xdr:row>
      <xdr:rowOff>0</xdr:rowOff>
    </xdr:to>
    <xdr:pic>
      <xdr:nvPicPr>
        <xdr:cNvPr id="2" name="Imagem 3" descr="Prefeitura de Pouso Aleg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0400" y="857250"/>
          <a:ext cx="2476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76200</xdr:rowOff>
    </xdr:from>
    <xdr:to>
      <xdr:col>2</xdr:col>
      <xdr:colOff>0</xdr:colOff>
      <xdr:row>5</xdr:row>
      <xdr:rowOff>19050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14400"/>
          <a:ext cx="2381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800100</xdr:colOff>
      <xdr:row>2</xdr:row>
      <xdr:rowOff>266700</xdr:rowOff>
    </xdr:from>
    <xdr:to>
      <xdr:col>7</xdr:col>
      <xdr:colOff>1590675</xdr:colOff>
      <xdr:row>5</xdr:row>
      <xdr:rowOff>142875</xdr:rowOff>
    </xdr:to>
    <xdr:pic>
      <xdr:nvPicPr>
        <xdr:cNvPr id="2" name="Imagem 3" descr="Prefeitura de Pouso Aleg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0" y="838200"/>
          <a:ext cx="3352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3</xdr:row>
      <xdr:rowOff>47625</xdr:rowOff>
    </xdr:from>
    <xdr:to>
      <xdr:col>2</xdr:col>
      <xdr:colOff>981075</xdr:colOff>
      <xdr:row>5</xdr:row>
      <xdr:rowOff>95250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647700"/>
          <a:ext cx="241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714375</xdr:colOff>
      <xdr:row>2</xdr:row>
      <xdr:rowOff>171450</xdr:rowOff>
    </xdr:from>
    <xdr:to>
      <xdr:col>7</xdr:col>
      <xdr:colOff>1657350</xdr:colOff>
      <xdr:row>5</xdr:row>
      <xdr:rowOff>142875</xdr:rowOff>
    </xdr:to>
    <xdr:pic>
      <xdr:nvPicPr>
        <xdr:cNvPr id="2" name="Imagem 3" descr="Prefeitura de Pouso Aleg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581025"/>
          <a:ext cx="32194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3</xdr:row>
      <xdr:rowOff>333375</xdr:rowOff>
    </xdr:from>
    <xdr:to>
      <xdr:col>0</xdr:col>
      <xdr:colOff>2152650</xdr:colOff>
      <xdr:row>4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47775"/>
          <a:ext cx="1933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</xdr:row>
      <xdr:rowOff>361950</xdr:rowOff>
    </xdr:from>
    <xdr:to>
      <xdr:col>2</xdr:col>
      <xdr:colOff>2038350</xdr:colOff>
      <xdr:row>4</xdr:row>
      <xdr:rowOff>190500</xdr:rowOff>
    </xdr:to>
    <xdr:pic>
      <xdr:nvPicPr>
        <xdr:cNvPr id="2" name="Imagem 3" descr="Prefeitura de Pouso Aleg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1276350"/>
          <a:ext cx="1876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ombashopping.com.br/thebe-bomba-thli-13-15-cv-trifip21ir3-0040000018548/p?idsku=1254445949&amp;pht=48071585236417298&amp;gclid=EAIaIQobChMIj6e25_fy9gIVFm1vBB3rPATaEAQYBSABEgIorfD_BwE" TargetMode="External" /><Relationship Id="rId2" Type="http://schemas.openxmlformats.org/officeDocument/2006/relationships/hyperlink" Target="https://www.pontodoincendio.com.br/extintor-abc-06kg-4a40bc" TargetMode="External" /><Relationship Id="rId3" Type="http://schemas.openxmlformats.org/officeDocument/2006/relationships/hyperlink" Target="https://www.lojabrasilfire.com.br/extintores/extintor-de-incendio-06-kg-de-poabc?parceiro=8463&amp;gclid=CjwKCAiA55mPBhBOEiwANmzoQlo9Hz04pJ07rmfdLq-14Z73Vh2DRPgaxEeXOBmlKUs7ZS-AJzKhgRoCARMQAvD_BwE" TargetMode="External" /><Relationship Id="rId4" Type="http://schemas.openxmlformats.org/officeDocument/2006/relationships/hyperlink" Target="https://www.raextintores.com.br/extintor-pqs-6kgabc?utm_source=Site&amp;utm_medium=GoogleMerchant&amp;utm_campaign=GoogleMerchant" TargetMode="External" /><Relationship Id="rId5" Type="http://schemas.openxmlformats.org/officeDocument/2006/relationships/hyperlink" Target="https://www.lojabrasilfire.com.br/sinalizacao/placa-de-sinalizacao-do-bombeiro-edificacao-m1-25x35-cm?parceiro=8463&amp;gclid=Cj0KCQiA8vSOBhCkARIsAGdp6RQ2zldz1LE6IFP9QPSsDup3QjdsDWXAlhV-0YlTb7LsM6dG2I7PIxMaAlAVEALw_wcB" TargetMode="External" /><Relationship Id="rId6" Type="http://schemas.openxmlformats.org/officeDocument/2006/relationships/hyperlink" Target="https://www.americanas.com.br/produto/4259781441?epar=bp_pl_00_go_pla_aic_geral_gmv&amp;opn=YSMESP&amp;WT.srch=1&amp;gclid=Cj0KCQiA8vSOBhCkARIsAGdp6RRSz4F3Le_3jNavb55BbzglK97Z4cEyNJdQXdK0HFSQmwCb82fH_xMaAo6-EALw_wcB" TargetMode="External" /><Relationship Id="rId7" Type="http://schemas.openxmlformats.org/officeDocument/2006/relationships/hyperlink" Target="https://www.pontodoincendio.com.br/placa-fotoluminescente-e1-200-200-alarme-sonoro" TargetMode="External" /><Relationship Id="rId8" Type="http://schemas.openxmlformats.org/officeDocument/2006/relationships/hyperlink" Target="https://enfoquevisual.com.br/products/e1-sinalizacao-de-incendio-e-alarme-alarme-sonorofotoluminescente-elx-061?variant=4756266450974" TargetMode="External" /><Relationship Id="rId9" Type="http://schemas.openxmlformats.org/officeDocument/2006/relationships/hyperlink" Target="https://www.jwmeletrica.com.br/produtos/136/136/1/SINALIZACAO/Placa-SinalizacaoFotoluminescente-Alarme-Sonoro---CNPJ-Normatizada---3620" TargetMode="External" /><Relationship Id="rId10" Type="http://schemas.openxmlformats.org/officeDocument/2006/relationships/hyperlink" Target="https://www.pontodoincendio.com.br/placa-fotoluminescente-e2-200-300-alarme-de-incendio" TargetMode="External" /><Relationship Id="rId11" Type="http://schemas.openxmlformats.org/officeDocument/2006/relationships/hyperlink" Target="https://www.lojaqualitytubos.com.br/placa-sinalizadora-de-alarme-de-incendio-modelo-e2-p1000501?v=1000502" TargetMode="External" /><Relationship Id="rId12" Type="http://schemas.openxmlformats.org/officeDocument/2006/relationships/hyperlink" Target="https://valdoplacas.com.br/produtos/placa-sinalizacao-alarme-de-incendio-fotoluminescentee2/?pf=gs&amp;gclid=Cj0KCQiAraSPBhDuARIsAM3Js4qua26hCRh2nhHi4sF9_-hpDTFDkAbWANR8g3MLh_6ZwVYHhtKwuLkaAiUaEALw_wcB" TargetMode="External" /><Relationship Id="rId13" Type="http://schemas.openxmlformats.org/officeDocument/2006/relationships/hyperlink" Target="https://contraincendio.com.br/produto/abrigos/tampa-de-ferro-fundido-para-recalque-60-x-40-cm/?utm_source=Google+Shopping&amp;utm_medium=cpc&amp;utm_campaign=feed_contraincendio_google_shopping" TargetMode="External" /><Relationship Id="rId14" Type="http://schemas.openxmlformats.org/officeDocument/2006/relationships/hyperlink" Target="https://www.lojaqualitytubos.com.br/tampa-de-ferro-fundido-60-x-40-p994937?utm_source=google&amp;utm_medium=upc&amp;utm_campaign=qualitytubos&amp;gclid=Cj0KCQiAraSPBhDuARIsAM3Js4qsaosGfwmsqy8UCQ95AThnprznlElv_MGpk-7YQoUSnUBciKb2Y3MaAh1XEALw_wcB" TargetMode="External" /><Relationship Id="rId15" Type="http://schemas.openxmlformats.org/officeDocument/2006/relationships/hyperlink" Target="https://www.americanas.com.br/produto/1622399474?opn=YSMESP" TargetMode="External" /><Relationship Id="rId16" Type="http://schemas.openxmlformats.org/officeDocument/2006/relationships/hyperlink" Target="https://www.processtec.com.br/central-de-alarme-de-incendio-intelbras-cie-1125?origem=gs&amp;gclid=EAIaIQobChMIq__mgPTC9QIVFA2RCh3DWAnoEAQYAiABEgKw3fD_BwE" TargetMode="External" /><Relationship Id="rId17" Type="http://schemas.openxmlformats.org/officeDocument/2006/relationships/hyperlink" Target="https://www.shoptelbras.com.br/deteccao-e-alarme-de-incendio/enderecavel/centrais-de-incendio/rp-520-repetidora-para-a-central-de-alarme-de-incendioenderecavel?parceiro=4758&amp;gclid=EAIaIQobChMIq__mgPTC9QIVFA2RCh3DWAnoEAQYAyABEgJrC_D_BWe" TargetMode="External" /><Relationship Id="rId18" Type="http://schemas.openxmlformats.org/officeDocument/2006/relationships/hyperlink" Target="https://www.netalarmes.com.br/alarme/alarme-de-incendio/central-de-alarme-de-incendio-intelbrascie-1125-enderecavel?parceiro=8046&amp;parceiro=8764&amp;gclid=EAIaIQobChMIq__mgPTC9QIVFA2RCh3DWAnoEAQYCiABEgK8xvD_BwE" TargetMode="External" /><Relationship Id="rId19" Type="http://schemas.openxmlformats.org/officeDocument/2006/relationships/hyperlink" Target="https://www.netalarmes.com.br/alarme/alarme-de-incendio/sinalizador-audiovisual-enderecavelintelbras-sav-520-e?parceiro=8046&amp;parceiro=8764&amp;gclid=EAIaIQobChMI4sLQo_nC9QIVQQyRCh3tcAaMEAQYASABEgLIpvD_BwE" TargetMode="External" /><Relationship Id="rId20" Type="http://schemas.openxmlformats.org/officeDocument/2006/relationships/hyperlink" Target="https://www.eletronicasantana.com.br/sinalizador-audiovisual-enderecavel-sav-520e-4615029-intelbras/p?idsku=9004416&amp;gclid=EAIaIQobChMI4sLQo_nC9QIVQQyRCh3tcAaMEAQYAiABEgLtePD_BwE" TargetMode="External" /><Relationship Id="rId21" Type="http://schemas.openxmlformats.org/officeDocument/2006/relationships/hyperlink" Target="https://www.viewtech.ind.br/catalog/product/view/id/2303/s/acionador-manual-ilumac-bomba-deincendio-marteloincluso/?utm_source=&amp;utm_medium=&amp;utm_campaign=&amp;utm_term=&amp;utm_content=&amp;gclid=EAIaIQobChMIi4urnf7C9QIVkwyRCh00awVwEAQYAiABEgKAyPD_BwE" TargetMode="External" /><Relationship Id="rId22" Type="http://schemas.openxmlformats.org/officeDocument/2006/relationships/hyperlink" Target="https://www.lojabrasilfire.com.br/detectores/acionador-manual-de-bomba-de-incendio-am-b-commartelo?parceiro=8463&amp;gclid=EAIaIQobChMIi4urnf7C9QIVkwyRCh00awVwEAQYCiABEgJ43vD_BwE" TargetMode="External" /><Relationship Id="rId23" Type="http://schemas.openxmlformats.org/officeDocument/2006/relationships/hyperlink" Target="https://www.americanas.com.br/produto/1622397938?opn=YSMESP" TargetMode="External" /><Relationship Id="rId24" Type="http://schemas.openxmlformats.org/officeDocument/2006/relationships/hyperlink" Target="https://www.viewtech.ind.br/catalog/product/view/id/2791/s/bateria-selada-para-nobreak-alarmeweg-vrla-7ah-12v/?utm_source=&amp;utm_medium=&amp;utm_campaign=&amp;utm_term=&amp;utm_content=&amp;gclid=EAIaIQobChMIuNLXtIHD9QIVwgaRCh2csQkAEAYYASABEgJJpfD_BwE" TargetMode="External" /><Relationship Id="rId25" Type="http://schemas.openxmlformats.org/officeDocument/2006/relationships/hyperlink" Target="https://www.mgavirtual.com.br/bateria-selada-12v-xb-12al-p2572" TargetMode="External" /><Relationship Id="rId26" Type="http://schemas.openxmlformats.org/officeDocument/2006/relationships/drawing" Target="../drawings/drawing4.xml" /><Relationship Id="rId2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view="pageBreakPreview" zoomScale="70" zoomScaleSheetLayoutView="70" zoomScalePageLayoutView="0" workbookViewId="0" topLeftCell="A1">
      <selection activeCell="C7" sqref="C7"/>
    </sheetView>
  </sheetViews>
  <sheetFormatPr defaultColWidth="9.00390625" defaultRowHeight="14.25"/>
  <cols>
    <col min="1" max="1" width="9.125" style="12" customWidth="1"/>
    <col min="2" max="2" width="30.875" style="12" customWidth="1"/>
    <col min="3" max="3" width="106.875" style="14" bestFit="1" customWidth="1"/>
    <col min="4" max="4" width="21.75390625" style="13" customWidth="1"/>
    <col min="5" max="5" width="10.00390625" style="11" bestFit="1" customWidth="1"/>
    <col min="6" max="6" width="12.125" style="11" customWidth="1"/>
    <col min="7" max="7" width="9.00390625" style="8" customWidth="1"/>
    <col min="8" max="8" width="18.75390625" style="8" customWidth="1"/>
    <col min="9" max="9" width="95.25390625" style="8" bestFit="1" customWidth="1"/>
    <col min="10" max="10" width="17.75390625" style="8" bestFit="1" customWidth="1"/>
    <col min="11" max="11" width="14.50390625" style="8" bestFit="1" customWidth="1"/>
    <col min="12" max="12" width="17.75390625" style="8" bestFit="1" customWidth="1"/>
    <col min="13" max="16384" width="9.00390625" style="8" customWidth="1"/>
  </cols>
  <sheetData>
    <row r="1" spans="2:3" ht="45.75" customHeight="1">
      <c r="B1" s="265" t="s">
        <v>33</v>
      </c>
      <c r="C1" s="265"/>
    </row>
    <row r="2" spans="2:5" ht="37.5" customHeight="1">
      <c r="B2" s="20" t="s">
        <v>3</v>
      </c>
      <c r="C2" s="10" t="s">
        <v>38</v>
      </c>
      <c r="E2" s="13"/>
    </row>
    <row r="3" spans="2:5" ht="37.5" customHeight="1">
      <c r="B3" s="20" t="s">
        <v>4</v>
      </c>
      <c r="C3" s="10" t="s">
        <v>350</v>
      </c>
      <c r="E3" s="13"/>
    </row>
    <row r="4" spans="2:5" ht="37.5" customHeight="1">
      <c r="B4" s="20" t="s">
        <v>14</v>
      </c>
      <c r="C4" s="39">
        <v>44620</v>
      </c>
      <c r="E4" s="13"/>
    </row>
    <row r="5" spans="2:5" ht="37.5" customHeight="1">
      <c r="B5" s="20" t="s">
        <v>18</v>
      </c>
      <c r="C5" s="17">
        <v>0.2652</v>
      </c>
      <c r="E5" s="13"/>
    </row>
    <row r="6" spans="2:5" ht="37.5" customHeight="1">
      <c r="B6" s="20" t="s">
        <v>19</v>
      </c>
      <c r="C6" s="17">
        <v>0.2025</v>
      </c>
      <c r="E6" s="13"/>
    </row>
    <row r="7" spans="2:5" ht="37.5" customHeight="1">
      <c r="B7" s="20" t="s">
        <v>20</v>
      </c>
      <c r="C7" s="50" t="s">
        <v>555</v>
      </c>
      <c r="E7" s="13"/>
    </row>
    <row r="8" spans="2:5" ht="37.5" customHeight="1">
      <c r="B8" s="20" t="s">
        <v>34</v>
      </c>
      <c r="C8" s="10" t="s">
        <v>24</v>
      </c>
      <c r="E8" s="13"/>
    </row>
    <row r="9" spans="2:5" ht="37.5" customHeight="1">
      <c r="B9" s="20" t="s">
        <v>22</v>
      </c>
      <c r="C9" s="10" t="s">
        <v>23</v>
      </c>
      <c r="E9" s="13"/>
    </row>
    <row r="11" spans="2:4" ht="15">
      <c r="B11" s="16"/>
      <c r="C11" s="15"/>
      <c r="D11" s="11"/>
    </row>
    <row r="12" spans="2:4" ht="15">
      <c r="B12" s="266" t="s">
        <v>35</v>
      </c>
      <c r="C12" s="267"/>
      <c r="D12" s="11"/>
    </row>
    <row r="13" spans="2:3" ht="58.5" customHeight="1">
      <c r="B13" s="18"/>
      <c r="C13" s="19"/>
    </row>
    <row r="15" spans="2:3" ht="15">
      <c r="B15" s="268" t="s">
        <v>36</v>
      </c>
      <c r="C15" s="269"/>
    </row>
    <row r="16" spans="2:3" ht="66" customHeight="1">
      <c r="B16" s="18"/>
      <c r="C16" s="19"/>
    </row>
    <row r="20" ht="15">
      <c r="C20" s="8"/>
    </row>
    <row r="21" ht="15">
      <c r="C21"/>
    </row>
    <row r="22" ht="15">
      <c r="G22"/>
    </row>
    <row r="23" ht="15">
      <c r="C23"/>
    </row>
  </sheetData>
  <sheetProtection/>
  <mergeCells count="3">
    <mergeCell ref="B1:C1"/>
    <mergeCell ref="B12:C12"/>
    <mergeCell ref="B15:C15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4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0"/>
  <sheetViews>
    <sheetView view="pageBreakPreview" zoomScaleNormal="70" zoomScaleSheetLayoutView="100" zoomScalePageLayoutView="0" workbookViewId="0" topLeftCell="A1">
      <selection activeCell="C685" sqref="C685"/>
    </sheetView>
  </sheetViews>
  <sheetFormatPr defaultColWidth="9.00390625" defaultRowHeight="14.25"/>
  <cols>
    <col min="1" max="1" width="23.25390625" style="52" customWidth="1"/>
    <col min="2" max="2" width="72.00390625" style="52" customWidth="1"/>
    <col min="3" max="3" width="16.375" style="52" customWidth="1"/>
    <col min="4" max="5" width="11.625" style="115" customWidth="1"/>
    <col min="6" max="6" width="19.00390625" style="52" customWidth="1"/>
    <col min="7" max="7" width="16.75390625" style="52" customWidth="1"/>
    <col min="8" max="10" width="9.00390625" style="1" customWidth="1"/>
    <col min="11" max="11" width="14.125" style="1" customWidth="1"/>
    <col min="12" max="16384" width="9.00390625" style="1" customWidth="1"/>
  </cols>
  <sheetData>
    <row r="1" spans="1:7" s="53" customFormat="1" ht="25.5" customHeight="1" thickBot="1">
      <c r="A1" s="282" t="s">
        <v>39</v>
      </c>
      <c r="B1" s="283"/>
      <c r="C1" s="283"/>
      <c r="D1" s="283"/>
      <c r="E1" s="284"/>
      <c r="F1" s="127" t="str">
        <f>DADOS!C2</f>
        <v>R00</v>
      </c>
      <c r="G1" s="128"/>
    </row>
    <row r="2" spans="1:7" s="53" customFormat="1" ht="19.5" thickBot="1" thickTop="1">
      <c r="A2" s="285"/>
      <c r="B2" s="286"/>
      <c r="C2" s="286"/>
      <c r="D2" s="286"/>
      <c r="E2" s="287"/>
      <c r="F2" s="27" t="s">
        <v>14</v>
      </c>
      <c r="G2" s="92">
        <f>DADOS!C4</f>
        <v>44620</v>
      </c>
    </row>
    <row r="3" spans="1:7" s="53" customFormat="1" ht="20.25" customHeight="1">
      <c r="A3" s="288" t="s">
        <v>15</v>
      </c>
      <c r="B3" s="26" t="s">
        <v>16</v>
      </c>
      <c r="C3" s="291" t="s">
        <v>13</v>
      </c>
      <c r="D3" s="292"/>
      <c r="E3" s="293"/>
      <c r="F3" s="108" t="s">
        <v>17</v>
      </c>
      <c r="G3" s="109"/>
    </row>
    <row r="4" spans="1:7" s="53" customFormat="1" ht="67.5" customHeight="1" thickBot="1">
      <c r="A4" s="289"/>
      <c r="B4" s="300" t="str">
        <f>DADOS!C3</f>
        <v>PROJETO DE COMBATE E PREVENÇÃO AO INCÊNDIO - CEIM JARDIM REDENTOR</v>
      </c>
      <c r="C4" s="294"/>
      <c r="D4" s="295"/>
      <c r="E4" s="296"/>
      <c r="F4" s="302" t="str">
        <f>DADOS!C7</f>
        <v>SINAPI - 02/2022 - Minas Gerais
SICRO3 - 10/2021 - Minas Gerais
SETOP - 01/2022 - Minas Gerais
SUDECAP - 01/2022 - Minas Gerais</v>
      </c>
      <c r="G4" s="303"/>
    </row>
    <row r="5" spans="1:7" s="53" customFormat="1" ht="18">
      <c r="A5" s="289"/>
      <c r="B5" s="300"/>
      <c r="C5" s="294"/>
      <c r="D5" s="295"/>
      <c r="E5" s="296"/>
      <c r="F5" s="108" t="s">
        <v>18</v>
      </c>
      <c r="G5" s="94">
        <f>DADOS!C5</f>
        <v>0.2652</v>
      </c>
    </row>
    <row r="6" spans="1:7" s="53" customFormat="1" ht="18.75" thickBot="1">
      <c r="A6" s="290"/>
      <c r="B6" s="301"/>
      <c r="C6" s="297"/>
      <c r="D6" s="298"/>
      <c r="E6" s="299"/>
      <c r="F6" s="126" t="s">
        <v>19</v>
      </c>
      <c r="G6" s="95">
        <f>DADOS!C6</f>
        <v>0.2025</v>
      </c>
    </row>
    <row r="7" spans="1:7" s="23" customFormat="1" ht="7.5" customHeight="1" thickBot="1">
      <c r="A7" s="275"/>
      <c r="B7" s="276"/>
      <c r="C7" s="276"/>
      <c r="D7" s="276"/>
      <c r="E7" s="276"/>
      <c r="F7" s="276"/>
      <c r="G7" s="277"/>
    </row>
    <row r="8" spans="1:7" s="53" customFormat="1" ht="27" customHeight="1" thickBot="1">
      <c r="A8" s="278" t="str">
        <f>A1&amp;" DE PROJETO EXECUTIVO - "&amp;B4</f>
        <v>MEMORIAL DE CÁLCULO DE PROJETO EXECUTIVO - PROJETO DE COMBATE E PREVENÇÃO AO INCÊNDIO - CEIM JARDIM REDENTOR</v>
      </c>
      <c r="B8" s="279"/>
      <c r="C8" s="279"/>
      <c r="D8" s="279"/>
      <c r="E8" s="279"/>
      <c r="F8" s="279"/>
      <c r="G8" s="280"/>
    </row>
    <row r="9" spans="1:7" s="217" customFormat="1" ht="26.25" customHeight="1" thickBot="1">
      <c r="A9" s="214" t="s">
        <v>25</v>
      </c>
      <c r="B9" s="215" t="s">
        <v>28</v>
      </c>
      <c r="C9" s="215"/>
      <c r="D9" s="215"/>
      <c r="E9" s="215"/>
      <c r="F9" s="215"/>
      <c r="G9" s="216"/>
    </row>
    <row r="10" spans="1:7" s="116" customFormat="1" ht="18" customHeight="1" thickBot="1" thickTop="1">
      <c r="A10" s="187"/>
      <c r="B10" s="187"/>
      <c r="C10" s="187"/>
      <c r="D10" s="187"/>
      <c r="E10" s="187"/>
      <c r="F10" s="187"/>
      <c r="G10" s="187"/>
    </row>
    <row r="11" spans="1:7" s="182" customFormat="1" ht="26.25" customHeight="1" thickBot="1" thickTop="1">
      <c r="A11" s="188">
        <v>1</v>
      </c>
      <c r="B11" s="271" t="s">
        <v>465</v>
      </c>
      <c r="C11" s="271"/>
      <c r="D11" s="271"/>
      <c r="E11" s="271"/>
      <c r="F11" s="271"/>
      <c r="G11" s="271"/>
    </row>
    <row r="12" spans="1:7" s="117" customFormat="1" ht="38.25" customHeight="1" thickBot="1">
      <c r="A12" s="186" t="s">
        <v>304</v>
      </c>
      <c r="B12" s="270" t="s">
        <v>77</v>
      </c>
      <c r="C12" s="270"/>
      <c r="D12" s="270"/>
      <c r="E12" s="270"/>
      <c r="F12" s="270"/>
      <c r="G12" s="270"/>
    </row>
    <row r="13" spans="1:7" s="189" customFormat="1" ht="12.75">
      <c r="A13" s="175"/>
      <c r="B13" s="175"/>
      <c r="C13" s="175"/>
      <c r="D13" s="175"/>
      <c r="E13" s="175"/>
      <c r="F13" s="175"/>
      <c r="G13" s="175"/>
    </row>
    <row r="14" spans="1:7" s="189" customFormat="1" ht="12.75">
      <c r="A14" s="175"/>
      <c r="B14" s="176" t="s">
        <v>42</v>
      </c>
      <c r="C14" s="177">
        <v>2</v>
      </c>
      <c r="D14" s="159" t="s">
        <v>368</v>
      </c>
      <c r="E14" s="175"/>
      <c r="F14" s="175"/>
      <c r="G14" s="175"/>
    </row>
    <row r="15" spans="1:7" s="189" customFormat="1" ht="13.5" thickBot="1">
      <c r="A15" s="179"/>
      <c r="B15" s="213"/>
      <c r="C15" s="180"/>
      <c r="D15" s="178"/>
      <c r="E15" s="181"/>
      <c r="F15" s="181"/>
      <c r="G15" s="181"/>
    </row>
    <row r="16" spans="1:7" s="117" customFormat="1" ht="38.25" customHeight="1" thickBot="1">
      <c r="A16" s="186" t="s">
        <v>305</v>
      </c>
      <c r="B16" s="270" t="s">
        <v>78</v>
      </c>
      <c r="C16" s="270"/>
      <c r="D16" s="270"/>
      <c r="E16" s="270"/>
      <c r="F16" s="270"/>
      <c r="G16" s="270"/>
    </row>
    <row r="17" spans="1:7" s="118" customFormat="1" ht="12.75">
      <c r="A17" s="179"/>
      <c r="B17" s="178"/>
      <c r="C17" s="180"/>
      <c r="D17" s="180"/>
      <c r="E17" s="181"/>
      <c r="F17" s="181"/>
      <c r="G17" s="181"/>
    </row>
    <row r="18" spans="1:7" s="118" customFormat="1" ht="12.75">
      <c r="A18" s="179"/>
      <c r="B18" s="203" t="s">
        <v>42</v>
      </c>
      <c r="C18" s="204">
        <v>1</v>
      </c>
      <c r="D18" s="159" t="s">
        <v>161</v>
      </c>
      <c r="E18" s="181"/>
      <c r="F18" s="181"/>
      <c r="G18" s="181"/>
    </row>
    <row r="19" spans="1:7" ht="15" thickBot="1">
      <c r="A19" s="152"/>
      <c r="B19" s="153"/>
      <c r="C19" s="154"/>
      <c r="D19" s="154"/>
      <c r="E19" s="152"/>
      <c r="F19" s="152"/>
      <c r="G19" s="152"/>
    </row>
    <row r="20" spans="1:7" s="182" customFormat="1" ht="26.25" customHeight="1" thickBot="1">
      <c r="A20" s="188" t="s">
        <v>64</v>
      </c>
      <c r="B20" s="271" t="s">
        <v>65</v>
      </c>
      <c r="C20" s="271"/>
      <c r="D20" s="271"/>
      <c r="E20" s="271"/>
      <c r="F20" s="271"/>
      <c r="G20" s="271">
        <f>SUM(G21,G25)</f>
        <v>0</v>
      </c>
    </row>
    <row r="21" spans="1:7" s="117" customFormat="1" ht="38.25" customHeight="1" thickBot="1">
      <c r="A21" s="186" t="s">
        <v>80</v>
      </c>
      <c r="B21" s="270" t="s">
        <v>81</v>
      </c>
      <c r="C21" s="270" t="s">
        <v>79</v>
      </c>
      <c r="D21" s="270"/>
      <c r="E21" s="270">
        <v>1685.11</v>
      </c>
      <c r="F21" s="270">
        <v>2132</v>
      </c>
      <c r="G21" s="270">
        <f>D21*F21</f>
        <v>0</v>
      </c>
    </row>
    <row r="22" spans="1:7" s="49" customFormat="1" ht="14.25">
      <c r="A22" s="190"/>
      <c r="B22" s="191"/>
      <c r="C22" s="192"/>
      <c r="D22" s="192"/>
      <c r="E22" s="193"/>
      <c r="F22" s="193"/>
      <c r="G22" s="193"/>
    </row>
    <row r="23" spans="1:7" s="49" customFormat="1" ht="14.25">
      <c r="A23" s="190"/>
      <c r="B23" s="157" t="s">
        <v>42</v>
      </c>
      <c r="C23" s="194">
        <v>1</v>
      </c>
      <c r="D23" s="159" t="s">
        <v>161</v>
      </c>
      <c r="E23" s="193"/>
      <c r="F23" s="193"/>
      <c r="G23" s="193"/>
    </row>
    <row r="24" spans="1:7" s="49" customFormat="1" ht="15" thickBot="1">
      <c r="A24" s="190"/>
      <c r="B24" s="191"/>
      <c r="C24" s="192"/>
      <c r="D24" s="192"/>
      <c r="E24" s="193"/>
      <c r="F24" s="193"/>
      <c r="G24" s="193"/>
    </row>
    <row r="25" spans="1:7" s="117" customFormat="1" ht="24" customHeight="1" thickBot="1">
      <c r="A25" s="186" t="s">
        <v>82</v>
      </c>
      <c r="B25" s="270" t="s">
        <v>83</v>
      </c>
      <c r="C25" s="270" t="s">
        <v>52</v>
      </c>
      <c r="D25" s="270"/>
      <c r="E25" s="270">
        <v>62.43</v>
      </c>
      <c r="F25" s="270">
        <v>78.98</v>
      </c>
      <c r="G25" s="270">
        <f>D25*F25</f>
        <v>0</v>
      </c>
    </row>
    <row r="26" spans="1:7" ht="14.25">
      <c r="A26" s="88"/>
      <c r="B26" s="129"/>
      <c r="C26" s="130"/>
      <c r="D26" s="130"/>
      <c r="E26" s="88"/>
      <c r="F26" s="88"/>
      <c r="G26" s="88"/>
    </row>
    <row r="27" spans="1:7" ht="14.25">
      <c r="A27" s="88"/>
      <c r="B27" s="157" t="s">
        <v>42</v>
      </c>
      <c r="C27" s="195">
        <v>5.44</v>
      </c>
      <c r="D27" s="159" t="s">
        <v>11</v>
      </c>
      <c r="E27" s="88"/>
      <c r="F27" s="88"/>
      <c r="G27" s="88"/>
    </row>
    <row r="28" spans="1:7" ht="15" thickBot="1">
      <c r="A28" s="88"/>
      <c r="B28" s="129"/>
      <c r="C28" s="130"/>
      <c r="D28" s="130"/>
      <c r="E28" s="88"/>
      <c r="F28" s="88"/>
      <c r="G28" s="88"/>
    </row>
    <row r="29" spans="1:7" s="182" customFormat="1" ht="26.25" customHeight="1" thickBot="1">
      <c r="A29" s="188" t="s">
        <v>66</v>
      </c>
      <c r="B29" s="271" t="s">
        <v>67</v>
      </c>
      <c r="C29" s="271"/>
      <c r="D29" s="271"/>
      <c r="E29" s="271"/>
      <c r="F29" s="271"/>
      <c r="G29" s="271">
        <f>G30</f>
        <v>0</v>
      </c>
    </row>
    <row r="30" spans="1:7" s="117" customFormat="1" ht="29.25" customHeight="1" thickBot="1">
      <c r="A30" s="186" t="s">
        <v>84</v>
      </c>
      <c r="B30" s="270" t="s">
        <v>85</v>
      </c>
      <c r="C30" s="270" t="s">
        <v>1</v>
      </c>
      <c r="D30" s="270"/>
      <c r="E30" s="270">
        <v>2.28</v>
      </c>
      <c r="F30" s="270">
        <v>2.88</v>
      </c>
      <c r="G30" s="270">
        <f>D30*F30</f>
        <v>0</v>
      </c>
    </row>
    <row r="31" spans="1:7" ht="14.25">
      <c r="A31" s="88"/>
      <c r="B31" s="129"/>
      <c r="C31" s="130"/>
      <c r="D31" s="130"/>
      <c r="E31" s="88"/>
      <c r="F31" s="88"/>
      <c r="G31" s="88"/>
    </row>
    <row r="32" spans="1:7" s="147" customFormat="1" ht="15">
      <c r="A32" s="146"/>
      <c r="B32" s="157" t="s">
        <v>260</v>
      </c>
      <c r="C32" s="158">
        <v>7.6</v>
      </c>
      <c r="D32" s="159" t="str">
        <f>C30</f>
        <v>m²</v>
      </c>
      <c r="E32" s="146"/>
      <c r="F32" s="146"/>
      <c r="G32" s="146"/>
    </row>
    <row r="33" spans="1:7" s="147" customFormat="1" ht="15.75" thickBot="1">
      <c r="A33" s="146"/>
      <c r="B33" s="157"/>
      <c r="C33" s="194"/>
      <c r="D33" s="159"/>
      <c r="E33" s="146"/>
      <c r="F33" s="146"/>
      <c r="G33" s="146"/>
    </row>
    <row r="34" spans="1:7" s="117" customFormat="1" ht="38.25" customHeight="1" thickBot="1">
      <c r="A34" s="186" t="s">
        <v>306</v>
      </c>
      <c r="B34" s="270" t="s">
        <v>88</v>
      </c>
      <c r="C34" s="270" t="s">
        <v>2</v>
      </c>
      <c r="D34" s="270">
        <v>114.07</v>
      </c>
      <c r="E34" s="270">
        <v>1.03</v>
      </c>
      <c r="F34" s="270">
        <v>1.3</v>
      </c>
      <c r="G34" s="270">
        <v>148.29</v>
      </c>
    </row>
    <row r="35" spans="1:7" ht="14.25">
      <c r="A35" s="88"/>
      <c r="B35" s="132"/>
      <c r="C35" s="133"/>
      <c r="D35" s="133"/>
      <c r="E35" s="88"/>
      <c r="F35" s="88"/>
      <c r="G35" s="88"/>
    </row>
    <row r="36" spans="1:7" ht="14.25">
      <c r="A36" s="88"/>
      <c r="B36" s="191" t="s">
        <v>162</v>
      </c>
      <c r="C36" s="197">
        <f>C32</f>
        <v>7.6</v>
      </c>
      <c r="D36" s="198" t="s">
        <v>1</v>
      </c>
      <c r="E36" s="88"/>
      <c r="F36" s="88"/>
      <c r="G36" s="88"/>
    </row>
    <row r="37" spans="1:7" ht="14.25">
      <c r="A37" s="88"/>
      <c r="B37" s="191" t="s">
        <v>252</v>
      </c>
      <c r="C37" s="197">
        <v>0.08</v>
      </c>
      <c r="D37" s="198" t="s">
        <v>11</v>
      </c>
      <c r="E37" s="88"/>
      <c r="F37" s="88"/>
      <c r="G37" s="88"/>
    </row>
    <row r="38" spans="1:7" ht="14.25">
      <c r="A38" s="88"/>
      <c r="B38" s="191" t="s">
        <v>262</v>
      </c>
      <c r="C38" s="197">
        <f>C36*C37</f>
        <v>0.608</v>
      </c>
      <c r="D38" s="198" t="s">
        <v>2</v>
      </c>
      <c r="E38" s="88"/>
      <c r="F38" s="88"/>
      <c r="G38" s="88"/>
    </row>
    <row r="39" spans="1:7" ht="14.25">
      <c r="A39" s="88"/>
      <c r="B39" s="191" t="s">
        <v>175</v>
      </c>
      <c r="C39" s="197">
        <v>30</v>
      </c>
      <c r="D39" s="198" t="s">
        <v>193</v>
      </c>
      <c r="E39" s="88"/>
      <c r="F39" s="88"/>
      <c r="G39" s="88"/>
    </row>
    <row r="40" spans="1:7" s="147" customFormat="1" ht="15">
      <c r="A40" s="146"/>
      <c r="B40" s="157" t="s">
        <v>201</v>
      </c>
      <c r="C40" s="158">
        <f>(C38)*((C39+100)/100)</f>
        <v>0.7904</v>
      </c>
      <c r="D40" s="159" t="s">
        <v>2</v>
      </c>
      <c r="E40" s="146"/>
      <c r="F40" s="146"/>
      <c r="G40" s="146"/>
    </row>
    <row r="41" spans="1:7" ht="15" thickBot="1">
      <c r="A41" s="88"/>
      <c r="B41" s="132"/>
      <c r="C41" s="133"/>
      <c r="D41" s="133"/>
      <c r="E41" s="88"/>
      <c r="F41" s="88"/>
      <c r="G41" s="88"/>
    </row>
    <row r="42" spans="1:7" s="117" customFormat="1" ht="23.25" customHeight="1" thickBot="1">
      <c r="A42" s="186" t="s">
        <v>307</v>
      </c>
      <c r="B42" s="270" t="s">
        <v>122</v>
      </c>
      <c r="C42" s="270" t="s">
        <v>2</v>
      </c>
      <c r="D42" s="270">
        <v>114.07</v>
      </c>
      <c r="E42" s="270">
        <v>1.03</v>
      </c>
      <c r="F42" s="270">
        <v>1.3</v>
      </c>
      <c r="G42" s="270">
        <v>148.29</v>
      </c>
    </row>
    <row r="43" spans="1:7" ht="14.25">
      <c r="A43" s="88"/>
      <c r="B43" s="132"/>
      <c r="C43" s="133"/>
      <c r="D43" s="133"/>
      <c r="E43" s="88"/>
      <c r="F43" s="88"/>
      <c r="G43" s="88"/>
    </row>
    <row r="44" spans="1:7" ht="14.25">
      <c r="A44" s="88"/>
      <c r="B44" s="191" t="s">
        <v>263</v>
      </c>
      <c r="C44" s="197">
        <f>C40</f>
        <v>0.7904</v>
      </c>
      <c r="D44" s="198" t="s">
        <v>2</v>
      </c>
      <c r="E44" s="88"/>
      <c r="F44" s="88"/>
      <c r="G44" s="88"/>
    </row>
    <row r="45" spans="1:7" ht="14.25">
      <c r="A45" s="88"/>
      <c r="B45" s="191" t="s">
        <v>164</v>
      </c>
      <c r="C45" s="199">
        <v>7.5</v>
      </c>
      <c r="D45" s="198" t="s">
        <v>165</v>
      </c>
      <c r="E45" s="88"/>
      <c r="F45" s="88"/>
      <c r="G45" s="88"/>
    </row>
    <row r="46" spans="1:7" s="150" customFormat="1" ht="12.75">
      <c r="A46" s="148"/>
      <c r="B46" s="155" t="s">
        <v>0</v>
      </c>
      <c r="C46" s="156">
        <f>C44*C45</f>
        <v>5.928</v>
      </c>
      <c r="D46" s="170" t="s">
        <v>266</v>
      </c>
      <c r="E46" s="148"/>
      <c r="F46" s="148"/>
      <c r="G46" s="148"/>
    </row>
    <row r="47" spans="1:7" ht="15" thickBot="1">
      <c r="A47" s="88"/>
      <c r="B47" s="132"/>
      <c r="C47" s="133"/>
      <c r="D47" s="133"/>
      <c r="E47" s="88"/>
      <c r="F47" s="88"/>
      <c r="G47" s="88"/>
    </row>
    <row r="48" spans="1:7" s="117" customFormat="1" ht="27" customHeight="1" thickBot="1">
      <c r="A48" s="186" t="s">
        <v>308</v>
      </c>
      <c r="B48" s="270" t="s">
        <v>87</v>
      </c>
      <c r="C48" s="270" t="s">
        <v>2</v>
      </c>
      <c r="D48" s="270">
        <v>114.07</v>
      </c>
      <c r="E48" s="270">
        <v>1.03</v>
      </c>
      <c r="F48" s="270">
        <v>1.3</v>
      </c>
      <c r="G48" s="270">
        <v>148.29</v>
      </c>
    </row>
    <row r="49" spans="1:7" ht="14.25">
      <c r="A49" s="88"/>
      <c r="B49" s="132"/>
      <c r="C49" s="133"/>
      <c r="D49" s="133"/>
      <c r="E49" s="88"/>
      <c r="F49" s="88"/>
      <c r="G49" s="88"/>
    </row>
    <row r="50" spans="1:7" s="147" customFormat="1" ht="15">
      <c r="A50" s="146"/>
      <c r="B50" s="157" t="s">
        <v>173</v>
      </c>
      <c r="C50" s="158">
        <f>C40</f>
        <v>0.7904</v>
      </c>
      <c r="D50" s="159" t="s">
        <v>2</v>
      </c>
      <c r="E50" s="146"/>
      <c r="F50" s="146"/>
      <c r="G50" s="146"/>
    </row>
    <row r="51" spans="1:7" ht="15" thickBot="1">
      <c r="A51" s="88"/>
      <c r="B51" s="129"/>
      <c r="C51" s="130"/>
      <c r="D51" s="130"/>
      <c r="E51" s="88"/>
      <c r="F51" s="88"/>
      <c r="G51" s="88"/>
    </row>
    <row r="52" spans="1:7" s="182" customFormat="1" ht="26.25" customHeight="1" thickBot="1">
      <c r="A52" s="188">
        <v>4</v>
      </c>
      <c r="B52" s="271" t="s">
        <v>68</v>
      </c>
      <c r="C52" s="271"/>
      <c r="D52" s="271"/>
      <c r="E52" s="271"/>
      <c r="F52" s="271"/>
      <c r="G52" s="271" t="e">
        <f>SUM(G53,#REF!,G63,G88,#REF!,#REF!,#REF!,#REF!)</f>
        <v>#REF!</v>
      </c>
    </row>
    <row r="53" spans="1:7" s="117" customFormat="1" ht="38.25" customHeight="1" thickBot="1">
      <c r="A53" s="186" t="s">
        <v>309</v>
      </c>
      <c r="B53" s="270" t="s">
        <v>127</v>
      </c>
      <c r="C53" s="270" t="s">
        <v>2</v>
      </c>
      <c r="D53" s="270"/>
      <c r="E53" s="270">
        <v>31.64</v>
      </c>
      <c r="F53" s="270">
        <v>40.03</v>
      </c>
      <c r="G53" s="270">
        <v>7153.76</v>
      </c>
    </row>
    <row r="54" spans="1:7" ht="14.25">
      <c r="A54" s="88"/>
      <c r="B54" s="129"/>
      <c r="C54" s="130"/>
      <c r="D54" s="130"/>
      <c r="E54" s="88"/>
      <c r="F54" s="88"/>
      <c r="G54" s="88"/>
    </row>
    <row r="55" spans="1:7" ht="14.25">
      <c r="A55" s="88"/>
      <c r="B55" s="191" t="s">
        <v>189</v>
      </c>
      <c r="C55" s="199">
        <v>9.8</v>
      </c>
      <c r="D55" s="198" t="s">
        <v>11</v>
      </c>
      <c r="E55" s="88"/>
      <c r="F55" s="88"/>
      <c r="G55" s="88"/>
    </row>
    <row r="56" spans="1:7" ht="14.25">
      <c r="A56" s="88"/>
      <c r="B56" s="191" t="s">
        <v>190</v>
      </c>
      <c r="C56" s="199">
        <f>0.35*0.54</f>
        <v>0.189</v>
      </c>
      <c r="D56" s="198" t="s">
        <v>1</v>
      </c>
      <c r="E56" s="88"/>
      <c r="F56" s="88"/>
      <c r="G56" s="88"/>
    </row>
    <row r="57" spans="1:7" s="49" customFormat="1" ht="14.25">
      <c r="A57" s="151"/>
      <c r="B57" s="191" t="s">
        <v>267</v>
      </c>
      <c r="C57" s="197">
        <f>C55*C56</f>
        <v>1.8522</v>
      </c>
      <c r="D57" s="200" t="s">
        <v>2</v>
      </c>
      <c r="E57" s="151"/>
      <c r="F57" s="151"/>
      <c r="G57" s="151"/>
    </row>
    <row r="58" spans="1:7" ht="14.25">
      <c r="A58" s="88"/>
      <c r="B58" s="191" t="s">
        <v>171</v>
      </c>
      <c r="C58" s="192">
        <v>4</v>
      </c>
      <c r="D58" s="198" t="s">
        <v>172</v>
      </c>
      <c r="E58" s="88"/>
      <c r="F58" s="88"/>
      <c r="G58" s="88"/>
    </row>
    <row r="59" spans="1:7" ht="14.25">
      <c r="A59" s="88"/>
      <c r="B59" s="191" t="s">
        <v>197</v>
      </c>
      <c r="C59" s="197">
        <f>1*1*0.85</f>
        <v>0.85</v>
      </c>
      <c r="D59" s="198" t="s">
        <v>191</v>
      </c>
      <c r="E59" s="88"/>
      <c r="F59" s="88"/>
      <c r="G59" s="88"/>
    </row>
    <row r="60" spans="1:7" s="49" customFormat="1" ht="14.25">
      <c r="A60" s="151"/>
      <c r="B60" s="191" t="s">
        <v>268</v>
      </c>
      <c r="C60" s="197">
        <f>C58*C59</f>
        <v>3.4</v>
      </c>
      <c r="D60" s="200" t="s">
        <v>2</v>
      </c>
      <c r="E60" s="151"/>
      <c r="F60" s="151"/>
      <c r="G60" s="151"/>
    </row>
    <row r="61" spans="1:7" s="147" customFormat="1" ht="15">
      <c r="A61" s="146"/>
      <c r="B61" s="157" t="s">
        <v>170</v>
      </c>
      <c r="C61" s="158">
        <f>C57+C60</f>
        <v>5.2522</v>
      </c>
      <c r="D61" s="159" t="s">
        <v>2</v>
      </c>
      <c r="E61" s="146"/>
      <c r="F61" s="146"/>
      <c r="G61" s="146"/>
    </row>
    <row r="62" spans="1:7" ht="15" thickBot="1">
      <c r="A62" s="88"/>
      <c r="B62" s="129"/>
      <c r="C62" s="130"/>
      <c r="D62" s="131"/>
      <c r="E62" s="88"/>
      <c r="F62" s="88"/>
      <c r="G62" s="88"/>
    </row>
    <row r="63" spans="1:7" s="117" customFormat="1" ht="26.25" customHeight="1" thickBot="1">
      <c r="A63" s="186" t="s">
        <v>310</v>
      </c>
      <c r="B63" s="270" t="s">
        <v>196</v>
      </c>
      <c r="C63" s="270" t="s">
        <v>2</v>
      </c>
      <c r="D63" s="270">
        <v>68.05</v>
      </c>
      <c r="E63" s="270">
        <v>8.99</v>
      </c>
      <c r="F63" s="270">
        <v>11.37</v>
      </c>
      <c r="G63" s="270">
        <v>773.72</v>
      </c>
    </row>
    <row r="64" spans="1:7" ht="14.25">
      <c r="A64" s="88"/>
      <c r="B64" s="129"/>
      <c r="C64" s="130"/>
      <c r="D64" s="130"/>
      <c r="E64" s="88"/>
      <c r="F64" s="88"/>
      <c r="G64" s="88"/>
    </row>
    <row r="65" spans="1:7" ht="14.25">
      <c r="A65" s="88"/>
      <c r="B65" s="191" t="s">
        <v>269</v>
      </c>
      <c r="C65" s="197">
        <f>C57</f>
        <v>1.8522</v>
      </c>
      <c r="D65" s="198" t="s">
        <v>2</v>
      </c>
      <c r="E65" s="88"/>
      <c r="F65" s="88"/>
      <c r="G65" s="88"/>
    </row>
    <row r="66" spans="1:7" ht="14.25">
      <c r="A66" s="88"/>
      <c r="B66" s="191" t="s">
        <v>192</v>
      </c>
      <c r="C66" s="197">
        <f>9.8*0.14*0.35</f>
        <v>0.48020000000000007</v>
      </c>
      <c r="D66" s="198" t="s">
        <v>2</v>
      </c>
      <c r="E66" s="88"/>
      <c r="F66" s="88"/>
      <c r="G66" s="88"/>
    </row>
    <row r="67" spans="1:7" ht="14.25">
      <c r="A67" s="88"/>
      <c r="B67" s="191" t="s">
        <v>198</v>
      </c>
      <c r="C67" s="197">
        <f>C60</f>
        <v>3.4</v>
      </c>
      <c r="D67" s="198" t="s">
        <v>2</v>
      </c>
      <c r="E67" s="88"/>
      <c r="F67" s="88"/>
      <c r="G67" s="88"/>
    </row>
    <row r="68" spans="1:7" ht="14.25">
      <c r="A68" s="88"/>
      <c r="B68" s="191" t="s">
        <v>174</v>
      </c>
      <c r="C68" s="197">
        <f>0.6*0.6*0.85</f>
        <v>0.306</v>
      </c>
      <c r="D68" s="198" t="s">
        <v>2</v>
      </c>
      <c r="E68" s="88"/>
      <c r="F68" s="88"/>
      <c r="G68" s="88"/>
    </row>
    <row r="69" spans="1:7" s="147" customFormat="1" ht="15">
      <c r="A69" s="146"/>
      <c r="B69" s="157" t="s">
        <v>176</v>
      </c>
      <c r="C69" s="158">
        <f>C65-C66+C67-C68</f>
        <v>4.466</v>
      </c>
      <c r="D69" s="159" t="s">
        <v>2</v>
      </c>
      <c r="E69" s="146"/>
      <c r="F69" s="146"/>
      <c r="G69" s="146"/>
    </row>
    <row r="70" spans="1:7" s="147" customFormat="1" ht="15.75" thickBot="1">
      <c r="A70" s="146"/>
      <c r="B70" s="157"/>
      <c r="C70" s="158"/>
      <c r="D70" s="159"/>
      <c r="E70" s="146"/>
      <c r="F70" s="146"/>
      <c r="G70" s="146"/>
    </row>
    <row r="71" spans="1:7" s="117" customFormat="1" ht="26.25" customHeight="1" thickBot="1">
      <c r="A71" s="186" t="s">
        <v>311</v>
      </c>
      <c r="B71" s="270" t="s">
        <v>194</v>
      </c>
      <c r="C71" s="270" t="s">
        <v>2</v>
      </c>
      <c r="D71" s="270">
        <v>114.07</v>
      </c>
      <c r="E71" s="270">
        <v>1.03</v>
      </c>
      <c r="F71" s="270">
        <v>1.3</v>
      </c>
      <c r="G71" s="270">
        <v>148.29</v>
      </c>
    </row>
    <row r="72" spans="1:7" ht="14.25">
      <c r="A72" s="88"/>
      <c r="B72" s="132"/>
      <c r="C72" s="133"/>
      <c r="D72" s="133"/>
      <c r="E72" s="88"/>
      <c r="F72" s="88"/>
      <c r="G72" s="88"/>
    </row>
    <row r="73" spans="1:7" ht="14.25">
      <c r="A73" s="88"/>
      <c r="B73" s="191" t="s">
        <v>173</v>
      </c>
      <c r="C73" s="197">
        <f>C61</f>
        <v>5.2522</v>
      </c>
      <c r="D73" s="198" t="s">
        <v>2</v>
      </c>
      <c r="E73" s="88"/>
      <c r="F73" s="88"/>
      <c r="G73" s="88"/>
    </row>
    <row r="74" spans="1:7" ht="14.25">
      <c r="A74" s="88"/>
      <c r="B74" s="191" t="s">
        <v>185</v>
      </c>
      <c r="C74" s="197">
        <f>C69</f>
        <v>4.466</v>
      </c>
      <c r="D74" s="198" t="s">
        <v>2</v>
      </c>
      <c r="E74" s="88"/>
      <c r="F74" s="88"/>
      <c r="G74" s="88"/>
    </row>
    <row r="75" spans="1:7" ht="14.25">
      <c r="A75" s="88"/>
      <c r="B75" s="191" t="s">
        <v>175</v>
      </c>
      <c r="C75" s="197">
        <v>30</v>
      </c>
      <c r="D75" s="198" t="s">
        <v>193</v>
      </c>
      <c r="E75" s="88"/>
      <c r="F75" s="88"/>
      <c r="G75" s="88"/>
    </row>
    <row r="76" spans="1:7" s="147" customFormat="1" ht="15">
      <c r="A76" s="146"/>
      <c r="B76" s="157" t="s">
        <v>201</v>
      </c>
      <c r="C76" s="158">
        <f>(C73-C74)*((C75+100)/100)</f>
        <v>1.02206</v>
      </c>
      <c r="D76" s="159" t="s">
        <v>2</v>
      </c>
      <c r="E76" s="146"/>
      <c r="F76" s="146"/>
      <c r="G76" s="146"/>
    </row>
    <row r="77" spans="1:7" ht="15" thickBot="1">
      <c r="A77" s="88"/>
      <c r="B77" s="132"/>
      <c r="C77" s="133"/>
      <c r="D77" s="133"/>
      <c r="E77" s="88"/>
      <c r="F77" s="88"/>
      <c r="G77" s="88"/>
    </row>
    <row r="78" spans="1:7" s="117" customFormat="1" ht="28.5" customHeight="1" thickBot="1">
      <c r="A78" s="186" t="s">
        <v>312</v>
      </c>
      <c r="B78" s="270" t="s">
        <v>195</v>
      </c>
      <c r="C78" s="270" t="s">
        <v>2</v>
      </c>
      <c r="D78" s="270">
        <v>114.07</v>
      </c>
      <c r="E78" s="270">
        <v>1.03</v>
      </c>
      <c r="F78" s="270">
        <v>1.3</v>
      </c>
      <c r="G78" s="270">
        <v>148.29</v>
      </c>
    </row>
    <row r="79" spans="1:7" ht="14.25">
      <c r="A79" s="88"/>
      <c r="B79" s="132"/>
      <c r="C79" s="133"/>
      <c r="D79" s="133"/>
      <c r="E79" s="88"/>
      <c r="F79" s="88"/>
      <c r="G79" s="88"/>
    </row>
    <row r="80" spans="1:7" ht="14.25">
      <c r="A80" s="88"/>
      <c r="B80" s="191" t="s">
        <v>186</v>
      </c>
      <c r="C80" s="197">
        <f>C76</f>
        <v>1.02206</v>
      </c>
      <c r="D80" s="198" t="s">
        <v>2</v>
      </c>
      <c r="E80" s="88"/>
      <c r="F80" s="88"/>
      <c r="G80" s="88"/>
    </row>
    <row r="81" spans="1:7" ht="14.25">
      <c r="A81" s="88"/>
      <c r="B81" s="191" t="s">
        <v>164</v>
      </c>
      <c r="C81" s="199">
        <v>7.5</v>
      </c>
      <c r="D81" s="198" t="s">
        <v>165</v>
      </c>
      <c r="E81" s="88"/>
      <c r="F81" s="88"/>
      <c r="G81" s="88"/>
    </row>
    <row r="82" spans="1:7" s="150" customFormat="1" ht="12.75">
      <c r="A82" s="148"/>
      <c r="B82" s="155" t="s">
        <v>0</v>
      </c>
      <c r="C82" s="156">
        <f>C80*C81</f>
        <v>7.66545</v>
      </c>
      <c r="D82" s="170" t="s">
        <v>266</v>
      </c>
      <c r="E82" s="148"/>
      <c r="F82" s="148"/>
      <c r="G82" s="148"/>
    </row>
    <row r="83" spans="1:7" ht="15" thickBot="1">
      <c r="A83" s="88"/>
      <c r="B83" s="132"/>
      <c r="C83" s="133"/>
      <c r="D83" s="133"/>
      <c r="E83" s="88"/>
      <c r="F83" s="88"/>
      <c r="G83" s="88"/>
    </row>
    <row r="84" spans="1:7" s="117" customFormat="1" ht="30" customHeight="1" thickBot="1">
      <c r="A84" s="186" t="s">
        <v>313</v>
      </c>
      <c r="B84" s="270" t="s">
        <v>87</v>
      </c>
      <c r="C84" s="270" t="s">
        <v>2</v>
      </c>
      <c r="D84" s="270">
        <v>114.07</v>
      </c>
      <c r="E84" s="270">
        <v>1.03</v>
      </c>
      <c r="F84" s="270">
        <v>1.3</v>
      </c>
      <c r="G84" s="270">
        <v>148.29</v>
      </c>
    </row>
    <row r="85" spans="1:7" ht="14.25">
      <c r="A85" s="88"/>
      <c r="B85" s="132"/>
      <c r="C85" s="133"/>
      <c r="D85" s="133"/>
      <c r="E85" s="88"/>
      <c r="F85" s="88"/>
      <c r="G85" s="88"/>
    </row>
    <row r="86" spans="1:7" s="147" customFormat="1" ht="15">
      <c r="A86" s="146"/>
      <c r="B86" s="157" t="s">
        <v>280</v>
      </c>
      <c r="C86" s="158">
        <f>C76</f>
        <v>1.02206</v>
      </c>
      <c r="D86" s="159" t="s">
        <v>2</v>
      </c>
      <c r="E86" s="146"/>
      <c r="F86" s="146"/>
      <c r="G86" s="146"/>
    </row>
    <row r="87" spans="1:7" ht="15" thickBot="1">
      <c r="A87" s="88"/>
      <c r="B87" s="129"/>
      <c r="C87" s="130"/>
      <c r="D87" s="130"/>
      <c r="E87" s="88"/>
      <c r="F87" s="88"/>
      <c r="G87" s="88"/>
    </row>
    <row r="88" spans="1:7" s="117" customFormat="1" ht="24" customHeight="1" thickBot="1">
      <c r="A88" s="186" t="s">
        <v>314</v>
      </c>
      <c r="B88" s="270" t="s">
        <v>86</v>
      </c>
      <c r="C88" s="270" t="s">
        <v>2</v>
      </c>
      <c r="D88" s="270">
        <v>25.9</v>
      </c>
      <c r="E88" s="270">
        <v>510.53</v>
      </c>
      <c r="F88" s="270">
        <v>645.92</v>
      </c>
      <c r="G88" s="270">
        <v>16729.32</v>
      </c>
    </row>
    <row r="89" spans="1:7" ht="14.25">
      <c r="A89" s="88"/>
      <c r="B89" s="129"/>
      <c r="C89" s="130"/>
      <c r="D89" s="130"/>
      <c r="E89" s="88"/>
      <c r="F89" s="88"/>
      <c r="G89" s="88"/>
    </row>
    <row r="90" spans="1:7" ht="14.25">
      <c r="A90" s="88"/>
      <c r="B90" s="191" t="s">
        <v>270</v>
      </c>
      <c r="C90" s="192">
        <v>4</v>
      </c>
      <c r="D90" s="198" t="s">
        <v>172</v>
      </c>
      <c r="E90" s="88"/>
      <c r="F90" s="88"/>
      <c r="G90" s="88"/>
    </row>
    <row r="91" spans="1:7" ht="14.25">
      <c r="A91" s="88"/>
      <c r="B91" s="191" t="s">
        <v>199</v>
      </c>
      <c r="C91" s="192">
        <f>0.6*0.6</f>
        <v>0.36</v>
      </c>
      <c r="D91" s="198" t="s">
        <v>1</v>
      </c>
      <c r="E91" s="88"/>
      <c r="F91" s="88"/>
      <c r="G91" s="88"/>
    </row>
    <row r="92" spans="1:7" ht="14.25">
      <c r="A92" s="88"/>
      <c r="B92" s="191" t="s">
        <v>271</v>
      </c>
      <c r="C92" s="192">
        <f>C90*C91</f>
        <v>1.44</v>
      </c>
      <c r="D92" s="198" t="s">
        <v>1</v>
      </c>
      <c r="E92" s="88"/>
      <c r="F92" s="88"/>
      <c r="G92" s="88"/>
    </row>
    <row r="93" spans="1:7" ht="14.25">
      <c r="A93" s="88"/>
      <c r="B93" s="191" t="s">
        <v>177</v>
      </c>
      <c r="C93" s="192">
        <v>9.8</v>
      </c>
      <c r="D93" s="198" t="s">
        <v>11</v>
      </c>
      <c r="E93" s="88"/>
      <c r="F93" s="88"/>
      <c r="G93" s="88"/>
    </row>
    <row r="94" spans="1:7" ht="14.25">
      <c r="A94" s="88"/>
      <c r="B94" s="191" t="s">
        <v>200</v>
      </c>
      <c r="C94" s="197">
        <v>0.14</v>
      </c>
      <c r="D94" s="198" t="s">
        <v>11</v>
      </c>
      <c r="E94" s="88"/>
      <c r="F94" s="88"/>
      <c r="G94" s="88"/>
    </row>
    <row r="95" spans="1:7" ht="14.25">
      <c r="A95" s="88"/>
      <c r="B95" s="191" t="s">
        <v>271</v>
      </c>
      <c r="C95" s="197">
        <f>C93*C94</f>
        <v>1.3720000000000003</v>
      </c>
      <c r="D95" s="198" t="s">
        <v>1</v>
      </c>
      <c r="E95" s="88"/>
      <c r="F95" s="88"/>
      <c r="G95" s="88"/>
    </row>
    <row r="96" spans="1:7" ht="14.25">
      <c r="A96" s="88"/>
      <c r="B96" s="191" t="s">
        <v>179</v>
      </c>
      <c r="C96" s="192">
        <f>0.05</f>
        <v>0.05</v>
      </c>
      <c r="D96" s="198" t="s">
        <v>11</v>
      </c>
      <c r="E96" s="88"/>
      <c r="F96" s="88"/>
      <c r="G96" s="88"/>
    </row>
    <row r="97" spans="1:7" ht="14.25">
      <c r="A97" s="88"/>
      <c r="B97" s="157" t="s">
        <v>180</v>
      </c>
      <c r="C97" s="158">
        <f>(C92+C95)*C96</f>
        <v>0.14060000000000003</v>
      </c>
      <c r="D97" s="159" t="s">
        <v>2</v>
      </c>
      <c r="E97" s="88"/>
      <c r="F97" s="88"/>
      <c r="G97" s="88"/>
    </row>
    <row r="98" spans="1:7" ht="15" thickBot="1">
      <c r="A98" s="88"/>
      <c r="B98" s="129"/>
      <c r="C98" s="130"/>
      <c r="D98" s="130"/>
      <c r="E98" s="88"/>
      <c r="F98" s="88"/>
      <c r="G98" s="88"/>
    </row>
    <row r="99" spans="1:7" s="117" customFormat="1" ht="30" customHeight="1" thickBot="1">
      <c r="A99" s="186" t="s">
        <v>315</v>
      </c>
      <c r="B99" s="270" t="s">
        <v>194</v>
      </c>
      <c r="C99" s="270" t="s">
        <v>2</v>
      </c>
      <c r="D99" s="270">
        <v>114.07</v>
      </c>
      <c r="E99" s="270">
        <v>1.03</v>
      </c>
      <c r="F99" s="270">
        <v>1.3</v>
      </c>
      <c r="G99" s="270">
        <v>148.29</v>
      </c>
    </row>
    <row r="100" spans="1:7" ht="14.25">
      <c r="A100" s="88"/>
      <c r="B100" s="132"/>
      <c r="C100" s="133"/>
      <c r="D100" s="133"/>
      <c r="E100" s="88"/>
      <c r="F100" s="88"/>
      <c r="G100" s="88"/>
    </row>
    <row r="101" spans="1:7" ht="14.25">
      <c r="A101" s="88"/>
      <c r="B101" s="191" t="s">
        <v>238</v>
      </c>
      <c r="C101" s="197">
        <f>C97</f>
        <v>0.14060000000000003</v>
      </c>
      <c r="D101" s="198" t="s">
        <v>2</v>
      </c>
      <c r="E101" s="88"/>
      <c r="F101" s="88"/>
      <c r="G101" s="88"/>
    </row>
    <row r="102" spans="1:7" ht="14.25">
      <c r="A102" s="88"/>
      <c r="B102" s="191" t="s">
        <v>175</v>
      </c>
      <c r="C102" s="197">
        <v>30</v>
      </c>
      <c r="D102" s="198" t="s">
        <v>193</v>
      </c>
      <c r="E102" s="88"/>
      <c r="F102" s="88"/>
      <c r="G102" s="88"/>
    </row>
    <row r="103" spans="1:7" s="147" customFormat="1" ht="15">
      <c r="A103" s="146"/>
      <c r="B103" s="157" t="s">
        <v>201</v>
      </c>
      <c r="C103" s="158">
        <f>(C101)*((C102+100)/100)</f>
        <v>0.18278000000000005</v>
      </c>
      <c r="D103" s="159" t="s">
        <v>2</v>
      </c>
      <c r="E103" s="146"/>
      <c r="F103" s="146"/>
      <c r="G103" s="146"/>
    </row>
    <row r="104" spans="1:7" ht="15" thickBot="1">
      <c r="A104" s="88"/>
      <c r="B104" s="132"/>
      <c r="C104" s="133"/>
      <c r="D104" s="133"/>
      <c r="E104" s="88"/>
      <c r="F104" s="88"/>
      <c r="G104" s="88"/>
    </row>
    <row r="105" spans="1:7" s="117" customFormat="1" ht="27" customHeight="1" thickBot="1">
      <c r="A105" s="186" t="s">
        <v>316</v>
      </c>
      <c r="B105" s="270" t="s">
        <v>195</v>
      </c>
      <c r="C105" s="270" t="s">
        <v>2</v>
      </c>
      <c r="D105" s="270">
        <v>114.07</v>
      </c>
      <c r="E105" s="270">
        <v>1.03</v>
      </c>
      <c r="F105" s="270">
        <v>1.3</v>
      </c>
      <c r="G105" s="270">
        <v>148.29</v>
      </c>
    </row>
    <row r="106" spans="1:7" ht="14.25">
      <c r="A106" s="88"/>
      <c r="B106" s="132"/>
      <c r="C106" s="133"/>
      <c r="D106" s="133"/>
      <c r="E106" s="88"/>
      <c r="F106" s="88"/>
      <c r="G106" s="88"/>
    </row>
    <row r="107" spans="1:7" ht="14.25">
      <c r="A107" s="88"/>
      <c r="B107" s="191" t="s">
        <v>186</v>
      </c>
      <c r="C107" s="197">
        <f>C103</f>
        <v>0.18278000000000005</v>
      </c>
      <c r="D107" s="198" t="s">
        <v>2</v>
      </c>
      <c r="E107" s="88"/>
      <c r="F107" s="88"/>
      <c r="G107" s="88"/>
    </row>
    <row r="108" spans="1:7" ht="14.25">
      <c r="A108" s="88"/>
      <c r="B108" s="191" t="s">
        <v>164</v>
      </c>
      <c r="C108" s="199">
        <v>13.7</v>
      </c>
      <c r="D108" s="198" t="s">
        <v>165</v>
      </c>
      <c r="E108" s="88"/>
      <c r="F108" s="88"/>
      <c r="G108" s="88"/>
    </row>
    <row r="109" spans="1:7" s="150" customFormat="1" ht="12.75">
      <c r="A109" s="148"/>
      <c r="B109" s="155" t="s">
        <v>0</v>
      </c>
      <c r="C109" s="156">
        <f>C107*C108</f>
        <v>2.5040860000000005</v>
      </c>
      <c r="D109" s="170" t="s">
        <v>266</v>
      </c>
      <c r="E109" s="148"/>
      <c r="F109" s="148"/>
      <c r="G109" s="148"/>
    </row>
    <row r="110" spans="1:7" ht="15" thickBot="1">
      <c r="A110" s="88"/>
      <c r="B110" s="132"/>
      <c r="C110" s="133"/>
      <c r="D110" s="133"/>
      <c r="E110" s="88"/>
      <c r="F110" s="88"/>
      <c r="G110" s="88"/>
    </row>
    <row r="111" spans="1:7" s="182" customFormat="1" ht="26.25" customHeight="1" thickBot="1">
      <c r="A111" s="188">
        <v>5</v>
      </c>
      <c r="B111" s="271" t="s">
        <v>69</v>
      </c>
      <c r="C111" s="271"/>
      <c r="D111" s="271"/>
      <c r="E111" s="271"/>
      <c r="F111" s="271"/>
      <c r="G111" s="271"/>
    </row>
    <row r="112" spans="1:7" s="182" customFormat="1" ht="26.25" customHeight="1" thickBot="1">
      <c r="A112" s="188" t="s">
        <v>278</v>
      </c>
      <c r="B112" s="271" t="s">
        <v>90</v>
      </c>
      <c r="C112" s="271"/>
      <c r="D112" s="271"/>
      <c r="E112" s="271"/>
      <c r="F112" s="271"/>
      <c r="G112" s="271">
        <f>SUM(G113,G119,G125,G129)</f>
        <v>342066.76</v>
      </c>
    </row>
    <row r="113" spans="1:7" s="117" customFormat="1" ht="31.5" customHeight="1" thickBot="1">
      <c r="A113" s="186" t="s">
        <v>279</v>
      </c>
      <c r="B113" s="270" t="s">
        <v>91</v>
      </c>
      <c r="C113" s="270" t="s">
        <v>1</v>
      </c>
      <c r="D113" s="270">
        <v>748.32</v>
      </c>
      <c r="E113" s="270">
        <v>33.77</v>
      </c>
      <c r="F113" s="270">
        <v>42.72</v>
      </c>
      <c r="G113" s="270">
        <v>31968.23</v>
      </c>
    </row>
    <row r="114" spans="1:7" ht="14.25">
      <c r="A114" s="88"/>
      <c r="B114" s="129"/>
      <c r="C114" s="130"/>
      <c r="D114" s="130"/>
      <c r="E114" s="88"/>
      <c r="F114" s="88"/>
      <c r="G114" s="88"/>
    </row>
    <row r="115" spans="1:7" ht="14.25">
      <c r="A115" s="88"/>
      <c r="B115" s="191" t="s">
        <v>177</v>
      </c>
      <c r="C115" s="197">
        <v>9.8</v>
      </c>
      <c r="D115" s="198" t="s">
        <v>11</v>
      </c>
      <c r="E115" s="88"/>
      <c r="F115" s="88"/>
      <c r="G115" s="88"/>
    </row>
    <row r="116" spans="1:7" ht="14.25">
      <c r="A116" s="88"/>
      <c r="B116" s="191" t="s">
        <v>181</v>
      </c>
      <c r="C116" s="192">
        <v>0.74</v>
      </c>
      <c r="D116" s="198" t="s">
        <v>178</v>
      </c>
      <c r="E116" s="88"/>
      <c r="F116" s="88"/>
      <c r="G116" s="88"/>
    </row>
    <row r="117" spans="1:7" s="147" customFormat="1" ht="15">
      <c r="A117" s="146"/>
      <c r="B117" s="157" t="s">
        <v>182</v>
      </c>
      <c r="C117" s="158">
        <f>C115*C116</f>
        <v>7.252000000000001</v>
      </c>
      <c r="D117" s="159" t="s">
        <v>1</v>
      </c>
      <c r="E117" s="146"/>
      <c r="F117" s="146"/>
      <c r="G117" s="146"/>
    </row>
    <row r="118" spans="1:7" ht="15" thickBot="1">
      <c r="A118" s="88"/>
      <c r="B118" s="129"/>
      <c r="C118" s="130"/>
      <c r="D118" s="130"/>
      <c r="E118" s="88"/>
      <c r="F118" s="88"/>
      <c r="G118" s="88"/>
    </row>
    <row r="119" spans="1:7" s="117" customFormat="1" ht="27" customHeight="1" thickBot="1">
      <c r="A119" s="186" t="s">
        <v>317</v>
      </c>
      <c r="B119" s="270" t="s">
        <v>92</v>
      </c>
      <c r="C119" s="270" t="s">
        <v>93</v>
      </c>
      <c r="D119" s="270">
        <v>8064.4</v>
      </c>
      <c r="E119" s="270">
        <v>12.21</v>
      </c>
      <c r="F119" s="270">
        <v>15.44</v>
      </c>
      <c r="G119" s="270">
        <v>124514.33</v>
      </c>
    </row>
    <row r="120" spans="1:7" ht="14.25">
      <c r="A120" s="88"/>
      <c r="B120" s="129"/>
      <c r="C120" s="130"/>
      <c r="D120" s="130"/>
      <c r="E120" s="88"/>
      <c r="F120" s="88"/>
      <c r="G120" s="88"/>
    </row>
    <row r="121" spans="1:7" s="141" customFormat="1" ht="12.75">
      <c r="A121" s="140"/>
      <c r="B121" s="142" t="s">
        <v>202</v>
      </c>
      <c r="C121" s="143">
        <v>17.2</v>
      </c>
      <c r="D121" s="144" t="s">
        <v>183</v>
      </c>
      <c r="E121" s="140"/>
      <c r="F121" s="140"/>
      <c r="G121" s="140"/>
    </row>
    <row r="122" spans="1:7" s="141" customFormat="1" ht="12.75">
      <c r="A122" s="140"/>
      <c r="B122" s="142" t="s">
        <v>203</v>
      </c>
      <c r="C122" s="143">
        <v>7.5</v>
      </c>
      <c r="D122" s="144" t="s">
        <v>183</v>
      </c>
      <c r="E122" s="140"/>
      <c r="F122" s="140"/>
      <c r="G122" s="140"/>
    </row>
    <row r="123" spans="1:7" ht="14.25">
      <c r="A123" s="88"/>
      <c r="B123" s="157" t="s">
        <v>204</v>
      </c>
      <c r="C123" s="158">
        <f>C121+C122</f>
        <v>24.7</v>
      </c>
      <c r="D123" s="159" t="s">
        <v>183</v>
      </c>
      <c r="E123" s="88"/>
      <c r="F123" s="88"/>
      <c r="G123" s="88"/>
    </row>
    <row r="124" spans="1:7" ht="15" thickBot="1">
      <c r="A124" s="88"/>
      <c r="B124" s="129"/>
      <c r="C124" s="130"/>
      <c r="D124" s="130"/>
      <c r="E124" s="88"/>
      <c r="F124" s="88"/>
      <c r="G124" s="88"/>
    </row>
    <row r="125" spans="1:7" s="117" customFormat="1" ht="31.5" customHeight="1" thickBot="1">
      <c r="A125" s="186" t="s">
        <v>318</v>
      </c>
      <c r="B125" s="270" t="s">
        <v>89</v>
      </c>
      <c r="C125" s="270" t="s">
        <v>2</v>
      </c>
      <c r="D125" s="270">
        <v>109.28</v>
      </c>
      <c r="E125" s="270">
        <v>439.83</v>
      </c>
      <c r="F125" s="270">
        <v>556.47</v>
      </c>
      <c r="G125" s="270">
        <v>60811.04</v>
      </c>
    </row>
    <row r="126" spans="1:7" ht="14.25">
      <c r="A126" s="88"/>
      <c r="B126" s="129"/>
      <c r="C126" s="130"/>
      <c r="D126" s="130"/>
      <c r="E126" s="88"/>
      <c r="F126" s="88"/>
      <c r="G126" s="88"/>
    </row>
    <row r="127" spans="1:7" ht="14.25">
      <c r="A127" s="88"/>
      <c r="B127" s="157" t="s">
        <v>205</v>
      </c>
      <c r="C127" s="158">
        <v>0.34</v>
      </c>
      <c r="D127" s="159" t="s">
        <v>2</v>
      </c>
      <c r="E127" s="88"/>
      <c r="F127" s="88"/>
      <c r="G127" s="88"/>
    </row>
    <row r="128" spans="1:7" ht="15" thickBot="1">
      <c r="A128" s="88"/>
      <c r="B128" s="129"/>
      <c r="C128" s="130"/>
      <c r="D128" s="130"/>
      <c r="E128" s="88"/>
      <c r="F128" s="88"/>
      <c r="G128" s="88"/>
    </row>
    <row r="129" spans="1:7" s="117" customFormat="1" ht="31.5" customHeight="1" thickBot="1">
      <c r="A129" s="186" t="s">
        <v>319</v>
      </c>
      <c r="B129" s="270" t="s">
        <v>94</v>
      </c>
      <c r="C129" s="270" t="s">
        <v>1</v>
      </c>
      <c r="D129" s="270">
        <v>1664.53</v>
      </c>
      <c r="E129" s="270">
        <v>59.25</v>
      </c>
      <c r="F129" s="270">
        <v>74.96</v>
      </c>
      <c r="G129" s="270">
        <v>124773.16</v>
      </c>
    </row>
    <row r="130" spans="1:7" s="136" customFormat="1" ht="12.75">
      <c r="A130" s="138"/>
      <c r="B130" s="138"/>
      <c r="C130" s="196"/>
      <c r="D130" s="137"/>
      <c r="E130" s="139"/>
      <c r="F130" s="139"/>
      <c r="G130" s="139"/>
    </row>
    <row r="131" spans="1:7" ht="14.25">
      <c r="A131" s="88"/>
      <c r="B131" s="157" t="s">
        <v>206</v>
      </c>
      <c r="C131" s="158">
        <v>7.22</v>
      </c>
      <c r="D131" s="159" t="s">
        <v>1</v>
      </c>
      <c r="E131" s="88"/>
      <c r="F131" s="88"/>
      <c r="G131" s="88"/>
    </row>
    <row r="132" spans="1:7" ht="15" thickBot="1">
      <c r="A132" s="88"/>
      <c r="B132" s="129"/>
      <c r="C132" s="130"/>
      <c r="D132" s="130"/>
      <c r="E132" s="88"/>
      <c r="F132" s="88"/>
      <c r="G132" s="88"/>
    </row>
    <row r="133" spans="1:7" s="182" customFormat="1" ht="26.25" customHeight="1" thickBot="1">
      <c r="A133" s="188" t="s">
        <v>281</v>
      </c>
      <c r="B133" s="271" t="s">
        <v>95</v>
      </c>
      <c r="C133" s="271"/>
      <c r="D133" s="271"/>
      <c r="E133" s="271"/>
      <c r="F133" s="271"/>
      <c r="G133" s="271">
        <f>SUM(G134,G142,G138)</f>
        <v>109804.63</v>
      </c>
    </row>
    <row r="134" spans="1:7" s="117" customFormat="1" ht="30" customHeight="1" thickBot="1">
      <c r="A134" s="186" t="s">
        <v>320</v>
      </c>
      <c r="B134" s="270" t="s">
        <v>92</v>
      </c>
      <c r="C134" s="270" t="s">
        <v>93</v>
      </c>
      <c r="D134" s="270">
        <v>1817.9</v>
      </c>
      <c r="E134" s="270">
        <v>12.21</v>
      </c>
      <c r="F134" s="270">
        <v>15.44</v>
      </c>
      <c r="G134" s="270">
        <v>28068.37</v>
      </c>
    </row>
    <row r="135" spans="1:7" ht="14.25">
      <c r="A135" s="88"/>
      <c r="B135" s="129"/>
      <c r="C135" s="130"/>
      <c r="D135" s="130"/>
      <c r="E135" s="88"/>
      <c r="F135" s="88"/>
      <c r="G135" s="88"/>
    </row>
    <row r="136" spans="1:7" ht="14.25">
      <c r="A136" s="88"/>
      <c r="B136" s="157" t="s">
        <v>207</v>
      </c>
      <c r="C136" s="158">
        <v>15.5</v>
      </c>
      <c r="D136" s="159" t="s">
        <v>183</v>
      </c>
      <c r="E136" s="88"/>
      <c r="F136" s="88"/>
      <c r="G136" s="88"/>
    </row>
    <row r="137" spans="1:7" ht="15" thickBot="1">
      <c r="A137" s="88"/>
      <c r="B137" s="157"/>
      <c r="C137" s="158"/>
      <c r="D137" s="159"/>
      <c r="E137" s="88"/>
      <c r="F137" s="88"/>
      <c r="G137" s="88"/>
    </row>
    <row r="138" spans="1:7" s="117" customFormat="1" ht="28.5" customHeight="1" thickBot="1">
      <c r="A138" s="186" t="s">
        <v>321</v>
      </c>
      <c r="B138" s="270" t="s">
        <v>89</v>
      </c>
      <c r="C138" s="270" t="s">
        <v>2</v>
      </c>
      <c r="D138" s="270">
        <v>82.96</v>
      </c>
      <c r="E138" s="270">
        <v>439.83</v>
      </c>
      <c r="F138" s="270">
        <v>556.47</v>
      </c>
      <c r="G138" s="270">
        <v>46164.75</v>
      </c>
    </row>
    <row r="139" spans="1:7" ht="14.25">
      <c r="A139" s="88"/>
      <c r="B139" s="129"/>
      <c r="C139" s="130"/>
      <c r="D139" s="130"/>
      <c r="E139" s="88"/>
      <c r="F139" s="88"/>
      <c r="G139" s="88"/>
    </row>
    <row r="140" spans="1:7" ht="14.25">
      <c r="A140" s="88"/>
      <c r="B140" s="157" t="s">
        <v>205</v>
      </c>
      <c r="C140" s="158">
        <f>0.71</f>
        <v>0.71</v>
      </c>
      <c r="D140" s="159" t="s">
        <v>2</v>
      </c>
      <c r="E140" s="88"/>
      <c r="F140" s="88"/>
      <c r="G140" s="88"/>
    </row>
    <row r="141" spans="1:7" ht="15" thickBot="1">
      <c r="A141" s="88"/>
      <c r="B141" s="191"/>
      <c r="C141" s="197"/>
      <c r="D141" s="198"/>
      <c r="E141" s="88"/>
      <c r="F141" s="88"/>
      <c r="G141" s="88"/>
    </row>
    <row r="142" spans="1:7" s="117" customFormat="1" ht="26.25" customHeight="1" thickBot="1">
      <c r="A142" s="186" t="s">
        <v>322</v>
      </c>
      <c r="B142" s="270" t="s">
        <v>94</v>
      </c>
      <c r="C142" s="270" t="s">
        <v>1</v>
      </c>
      <c r="D142" s="270">
        <v>474.54</v>
      </c>
      <c r="E142" s="270">
        <v>59.25</v>
      </c>
      <c r="F142" s="270">
        <v>74.96</v>
      </c>
      <c r="G142" s="270">
        <v>35571.51</v>
      </c>
    </row>
    <row r="143" spans="1:7" ht="14.25">
      <c r="A143" s="88"/>
      <c r="B143" s="129"/>
      <c r="C143" s="130"/>
      <c r="D143" s="130"/>
      <c r="E143" s="88"/>
      <c r="F143" s="88"/>
      <c r="G143" s="88"/>
    </row>
    <row r="144" spans="1:7" ht="14.25">
      <c r="A144" s="88"/>
      <c r="B144" s="157" t="s">
        <v>206</v>
      </c>
      <c r="C144" s="158">
        <f>4.8</f>
        <v>4.8</v>
      </c>
      <c r="D144" s="159" t="s">
        <v>1</v>
      </c>
      <c r="E144" s="88"/>
      <c r="F144" s="88"/>
      <c r="G144" s="88"/>
    </row>
    <row r="145" spans="1:7" ht="15" thickBot="1">
      <c r="A145" s="88"/>
      <c r="B145" s="191"/>
      <c r="C145" s="197"/>
      <c r="D145" s="198"/>
      <c r="E145" s="88"/>
      <c r="F145" s="88"/>
      <c r="G145" s="88"/>
    </row>
    <row r="146" spans="1:7" s="182" customFormat="1" ht="26.25" customHeight="1" thickBot="1">
      <c r="A146" s="188">
        <v>6</v>
      </c>
      <c r="B146" s="271" t="s">
        <v>70</v>
      </c>
      <c r="C146" s="271"/>
      <c r="D146" s="271"/>
      <c r="E146" s="271"/>
      <c r="F146" s="271"/>
      <c r="G146" s="271" t="e">
        <f>SUM(G147,G162,G177,#REF!,#REF!)</f>
        <v>#REF!</v>
      </c>
    </row>
    <row r="147" spans="1:7" s="182" customFormat="1" ht="26.25" customHeight="1" thickBot="1">
      <c r="A147" s="188" t="s">
        <v>282</v>
      </c>
      <c r="B147" s="271" t="s">
        <v>96</v>
      </c>
      <c r="C147" s="271"/>
      <c r="D147" s="271"/>
      <c r="E147" s="271"/>
      <c r="F147" s="271"/>
      <c r="G147" s="271">
        <f>SUM(G148,G152,G158)</f>
        <v>248253.76</v>
      </c>
    </row>
    <row r="148" spans="1:7" s="117" customFormat="1" ht="38.25" customHeight="1" thickBot="1">
      <c r="A148" s="186" t="s">
        <v>283</v>
      </c>
      <c r="B148" s="270" t="s">
        <v>97</v>
      </c>
      <c r="C148" s="270" t="s">
        <v>1</v>
      </c>
      <c r="D148" s="270">
        <v>1349.5</v>
      </c>
      <c r="E148" s="270">
        <v>47.5</v>
      </c>
      <c r="F148" s="270">
        <v>60.09</v>
      </c>
      <c r="G148" s="270">
        <v>81091.45</v>
      </c>
    </row>
    <row r="149" spans="1:7" ht="14.25">
      <c r="A149" s="88"/>
      <c r="B149" s="129"/>
      <c r="C149" s="130"/>
      <c r="D149" s="130"/>
      <c r="E149" s="88"/>
      <c r="F149" s="88"/>
      <c r="G149" s="88"/>
    </row>
    <row r="150" spans="1:7" ht="14.25">
      <c r="A150" s="88"/>
      <c r="B150" s="157" t="s">
        <v>206</v>
      </c>
      <c r="C150" s="158">
        <v>12.5</v>
      </c>
      <c r="D150" s="159" t="s">
        <v>1</v>
      </c>
      <c r="E150" s="88"/>
      <c r="F150" s="88"/>
      <c r="G150" s="88"/>
    </row>
    <row r="151" spans="1:7" ht="15" thickBot="1">
      <c r="A151" s="88"/>
      <c r="B151" s="129"/>
      <c r="C151" s="130"/>
      <c r="D151" s="130"/>
      <c r="E151" s="88"/>
      <c r="F151" s="88"/>
      <c r="G151" s="88"/>
    </row>
    <row r="152" spans="1:7" s="117" customFormat="1" ht="27.75" customHeight="1" thickBot="1">
      <c r="A152" s="186" t="s">
        <v>323</v>
      </c>
      <c r="B152" s="270" t="s">
        <v>92</v>
      </c>
      <c r="C152" s="270" t="s">
        <v>93</v>
      </c>
      <c r="D152" s="270">
        <v>7945.6</v>
      </c>
      <c r="E152" s="270">
        <v>12.21</v>
      </c>
      <c r="F152" s="270">
        <v>15.44</v>
      </c>
      <c r="G152" s="270">
        <v>122680.06</v>
      </c>
    </row>
    <row r="153" spans="1:7" ht="14.25">
      <c r="A153" s="88"/>
      <c r="B153" s="129"/>
      <c r="C153" s="130"/>
      <c r="D153" s="130"/>
      <c r="E153" s="88"/>
      <c r="F153" s="88"/>
      <c r="G153" s="88"/>
    </row>
    <row r="154" spans="1:7" s="141" customFormat="1" ht="12.75">
      <c r="A154" s="140"/>
      <c r="B154" s="142" t="s">
        <v>202</v>
      </c>
      <c r="C154" s="145">
        <v>43.8</v>
      </c>
      <c r="D154" s="144" t="s">
        <v>183</v>
      </c>
      <c r="E154" s="140"/>
      <c r="F154" s="140"/>
      <c r="G154" s="140"/>
    </row>
    <row r="155" spans="1:7" s="141" customFormat="1" ht="12.75">
      <c r="A155" s="140"/>
      <c r="B155" s="142" t="s">
        <v>203</v>
      </c>
      <c r="C155" s="145">
        <v>16.6</v>
      </c>
      <c r="D155" s="144" t="s">
        <v>183</v>
      </c>
      <c r="E155" s="140"/>
      <c r="F155" s="140"/>
      <c r="G155" s="140"/>
    </row>
    <row r="156" spans="1:7" ht="14.25">
      <c r="A156" s="88"/>
      <c r="B156" s="157" t="s">
        <v>204</v>
      </c>
      <c r="C156" s="158">
        <f>C154+C155</f>
        <v>60.4</v>
      </c>
      <c r="D156" s="159" t="s">
        <v>183</v>
      </c>
      <c r="E156" s="88"/>
      <c r="F156" s="88"/>
      <c r="G156" s="88"/>
    </row>
    <row r="157" spans="1:7" ht="15" thickBot="1">
      <c r="A157" s="88"/>
      <c r="B157" s="129"/>
      <c r="C157" s="130"/>
      <c r="D157" s="130"/>
      <c r="E157" s="88"/>
      <c r="F157" s="88"/>
      <c r="G157" s="88"/>
    </row>
    <row r="158" spans="1:7" s="117" customFormat="1" ht="30" customHeight="1" thickBot="1">
      <c r="A158" s="186" t="s">
        <v>324</v>
      </c>
      <c r="B158" s="270" t="s">
        <v>98</v>
      </c>
      <c r="C158" s="270" t="s">
        <v>2</v>
      </c>
      <c r="D158" s="270">
        <v>78.05</v>
      </c>
      <c r="E158" s="270">
        <v>450.46</v>
      </c>
      <c r="F158" s="270">
        <v>569.92</v>
      </c>
      <c r="G158" s="270">
        <v>44482.25</v>
      </c>
    </row>
    <row r="159" spans="1:7" ht="14.25">
      <c r="A159" s="88"/>
      <c r="B159" s="129"/>
      <c r="C159" s="130"/>
      <c r="D159" s="130"/>
      <c r="E159" s="88"/>
      <c r="F159" s="88"/>
      <c r="G159" s="88"/>
    </row>
    <row r="160" spans="1:7" ht="14.25">
      <c r="A160" s="88"/>
      <c r="B160" s="157" t="s">
        <v>205</v>
      </c>
      <c r="C160" s="158">
        <v>0.52</v>
      </c>
      <c r="D160" s="159" t="s">
        <v>2</v>
      </c>
      <c r="E160" s="88"/>
      <c r="F160" s="88"/>
      <c r="G160" s="88"/>
    </row>
    <row r="161" spans="1:7" ht="15" thickBot="1">
      <c r="A161" s="88"/>
      <c r="B161" s="191"/>
      <c r="C161" s="197"/>
      <c r="D161" s="198"/>
      <c r="E161" s="88"/>
      <c r="F161" s="88"/>
      <c r="G161" s="88"/>
    </row>
    <row r="162" spans="1:7" s="182" customFormat="1" ht="26.25" customHeight="1" thickBot="1">
      <c r="A162" s="188" t="s">
        <v>284</v>
      </c>
      <c r="B162" s="271" t="s">
        <v>99</v>
      </c>
      <c r="C162" s="271"/>
      <c r="D162" s="271"/>
      <c r="E162" s="271"/>
      <c r="F162" s="271"/>
      <c r="G162" s="271">
        <f>SUM(G163,G167,G173)</f>
        <v>344021.04</v>
      </c>
    </row>
    <row r="163" spans="1:7" s="117" customFormat="1" ht="30" customHeight="1" thickBot="1">
      <c r="A163" s="186" t="s">
        <v>325</v>
      </c>
      <c r="B163" s="270" t="s">
        <v>100</v>
      </c>
      <c r="C163" s="270" t="s">
        <v>1</v>
      </c>
      <c r="D163" s="270">
        <v>1699.04</v>
      </c>
      <c r="E163" s="270">
        <v>90.05</v>
      </c>
      <c r="F163" s="270">
        <v>113.93</v>
      </c>
      <c r="G163" s="270">
        <v>193571.62</v>
      </c>
    </row>
    <row r="164" spans="1:7" ht="14.25">
      <c r="A164" s="88"/>
      <c r="B164" s="129"/>
      <c r="C164" s="130"/>
      <c r="D164" s="130"/>
      <c r="E164" s="88"/>
      <c r="F164" s="88"/>
      <c r="G164" s="88"/>
    </row>
    <row r="165" spans="1:7" ht="14.25">
      <c r="A165" s="88"/>
      <c r="B165" s="157" t="s">
        <v>208</v>
      </c>
      <c r="C165" s="158">
        <v>7.22</v>
      </c>
      <c r="D165" s="159" t="s">
        <v>1</v>
      </c>
      <c r="E165" s="88"/>
      <c r="F165" s="88"/>
      <c r="G165" s="88"/>
    </row>
    <row r="166" spans="1:7" ht="15" thickBot="1">
      <c r="A166" s="88"/>
      <c r="B166" s="129"/>
      <c r="C166" s="130"/>
      <c r="D166" s="130"/>
      <c r="E166" s="88"/>
      <c r="F166" s="88"/>
      <c r="G166" s="88"/>
    </row>
    <row r="167" spans="1:7" s="117" customFormat="1" ht="26.25" customHeight="1" thickBot="1">
      <c r="A167" s="186" t="s">
        <v>326</v>
      </c>
      <c r="B167" s="270" t="s">
        <v>92</v>
      </c>
      <c r="C167" s="270" t="s">
        <v>93</v>
      </c>
      <c r="D167" s="270">
        <v>5634.73</v>
      </c>
      <c r="E167" s="270">
        <v>12.21</v>
      </c>
      <c r="F167" s="270">
        <v>15.44</v>
      </c>
      <c r="G167" s="270">
        <v>87000.23</v>
      </c>
    </row>
    <row r="168" spans="1:7" ht="14.25">
      <c r="A168" s="88"/>
      <c r="B168" s="129"/>
      <c r="C168" s="130"/>
      <c r="D168" s="130"/>
      <c r="E168" s="88"/>
      <c r="F168" s="88"/>
      <c r="G168" s="88"/>
    </row>
    <row r="169" spans="1:7" s="141" customFormat="1" ht="12.75">
      <c r="A169" s="140"/>
      <c r="B169" s="142" t="s">
        <v>202</v>
      </c>
      <c r="C169" s="145">
        <v>17.8</v>
      </c>
      <c r="D169" s="144" t="s">
        <v>183</v>
      </c>
      <c r="E169" s="140"/>
      <c r="F169" s="140"/>
      <c r="G169" s="140"/>
    </row>
    <row r="170" spans="1:7" s="141" customFormat="1" ht="12.75">
      <c r="A170" s="140"/>
      <c r="B170" s="142" t="s">
        <v>203</v>
      </c>
      <c r="C170" s="145">
        <v>7.5</v>
      </c>
      <c r="D170" s="144" t="s">
        <v>183</v>
      </c>
      <c r="E170" s="140"/>
      <c r="F170" s="140"/>
      <c r="G170" s="140"/>
    </row>
    <row r="171" spans="1:7" ht="14.25">
      <c r="A171" s="88"/>
      <c r="B171" s="157" t="s">
        <v>204</v>
      </c>
      <c r="C171" s="158">
        <f>C169+C170</f>
        <v>25.3</v>
      </c>
      <c r="D171" s="159" t="s">
        <v>183</v>
      </c>
      <c r="E171" s="88"/>
      <c r="F171" s="88"/>
      <c r="G171" s="88"/>
    </row>
    <row r="172" spans="1:7" ht="15" thickBot="1">
      <c r="A172" s="88"/>
      <c r="B172" s="129"/>
      <c r="C172" s="130"/>
      <c r="D172" s="130"/>
      <c r="E172" s="88"/>
      <c r="F172" s="88"/>
      <c r="G172" s="88"/>
    </row>
    <row r="173" spans="1:7" s="117" customFormat="1" ht="30.75" customHeight="1" thickBot="1">
      <c r="A173" s="186" t="s">
        <v>327</v>
      </c>
      <c r="B173" s="270" t="s">
        <v>98</v>
      </c>
      <c r="C173" s="270" t="s">
        <v>2</v>
      </c>
      <c r="D173" s="270">
        <v>111.33</v>
      </c>
      <c r="E173" s="270">
        <v>450.46</v>
      </c>
      <c r="F173" s="270">
        <v>569.92</v>
      </c>
      <c r="G173" s="270">
        <v>63449.19</v>
      </c>
    </row>
    <row r="174" spans="1:7" ht="14.25">
      <c r="A174" s="88"/>
      <c r="B174" s="129"/>
      <c r="C174" s="130"/>
      <c r="D174" s="130"/>
      <c r="E174" s="88"/>
      <c r="F174" s="88"/>
      <c r="G174" s="88"/>
    </row>
    <row r="175" spans="1:7" ht="14.25">
      <c r="A175" s="88"/>
      <c r="B175" s="157" t="s">
        <v>205</v>
      </c>
      <c r="C175" s="158">
        <v>0.34</v>
      </c>
      <c r="D175" s="159" t="s">
        <v>1</v>
      </c>
      <c r="E175" s="88"/>
      <c r="F175" s="88"/>
      <c r="G175" s="88"/>
    </row>
    <row r="176" spans="1:7" ht="15" thickBot="1">
      <c r="A176" s="88"/>
      <c r="B176" s="129"/>
      <c r="C176" s="130"/>
      <c r="D176" s="130"/>
      <c r="E176" s="88"/>
      <c r="F176" s="88"/>
      <c r="G176" s="88"/>
    </row>
    <row r="177" spans="1:7" s="182" customFormat="1" ht="26.25" customHeight="1" thickBot="1">
      <c r="A177" s="188" t="s">
        <v>285</v>
      </c>
      <c r="B177" s="271" t="s">
        <v>101</v>
      </c>
      <c r="C177" s="271"/>
      <c r="D177" s="271"/>
      <c r="E177" s="271"/>
      <c r="F177" s="271"/>
      <c r="G177" s="271">
        <f>SUM(G178,G182)</f>
        <v>781.6899999999999</v>
      </c>
    </row>
    <row r="178" spans="1:7" s="117" customFormat="1" ht="30.75" customHeight="1" thickBot="1">
      <c r="A178" s="186" t="s">
        <v>328</v>
      </c>
      <c r="B178" s="270" t="s">
        <v>102</v>
      </c>
      <c r="C178" s="270" t="s">
        <v>1</v>
      </c>
      <c r="D178" s="270">
        <v>6.5</v>
      </c>
      <c r="E178" s="270">
        <v>82.35</v>
      </c>
      <c r="F178" s="270">
        <v>104.18</v>
      </c>
      <c r="G178" s="270">
        <v>677.17</v>
      </c>
    </row>
    <row r="179" spans="1:7" ht="14.25">
      <c r="A179" s="88"/>
      <c r="B179" s="129"/>
      <c r="C179" s="130"/>
      <c r="D179" s="130"/>
      <c r="E179" s="88"/>
      <c r="F179" s="88"/>
      <c r="G179" s="88"/>
    </row>
    <row r="180" spans="1:7" ht="14.25">
      <c r="A180" s="88"/>
      <c r="B180" s="157" t="s">
        <v>209</v>
      </c>
      <c r="C180" s="158">
        <v>5.44</v>
      </c>
      <c r="D180" s="159" t="s">
        <v>1</v>
      </c>
      <c r="E180" s="88"/>
      <c r="F180" s="88"/>
      <c r="G180" s="88"/>
    </row>
    <row r="181" spans="1:7" ht="15" thickBot="1">
      <c r="A181" s="88"/>
      <c r="B181" s="129"/>
      <c r="C181" s="130"/>
      <c r="D181" s="130"/>
      <c r="E181" s="88"/>
      <c r="F181" s="88"/>
      <c r="G181" s="88"/>
    </row>
    <row r="182" spans="1:7" s="117" customFormat="1" ht="27.75" customHeight="1" thickBot="1">
      <c r="A182" s="186" t="s">
        <v>329</v>
      </c>
      <c r="B182" s="270" t="s">
        <v>103</v>
      </c>
      <c r="C182" s="270" t="s">
        <v>104</v>
      </c>
      <c r="D182" s="270">
        <v>6.5</v>
      </c>
      <c r="E182" s="270">
        <v>12.71</v>
      </c>
      <c r="F182" s="270">
        <v>16.08</v>
      </c>
      <c r="G182" s="270">
        <v>104.52</v>
      </c>
    </row>
    <row r="183" spans="1:7" ht="14.25">
      <c r="A183" s="88"/>
      <c r="B183" s="129"/>
      <c r="C183" s="130"/>
      <c r="D183" s="130"/>
      <c r="E183" s="88"/>
      <c r="F183" s="88"/>
      <c r="G183" s="88"/>
    </row>
    <row r="184" spans="1:7" ht="14.25">
      <c r="A184" s="88"/>
      <c r="B184" s="191" t="s">
        <v>273</v>
      </c>
      <c r="C184" s="197">
        <v>1</v>
      </c>
      <c r="D184" s="198" t="s">
        <v>166</v>
      </c>
      <c r="E184" s="88"/>
      <c r="F184" s="88"/>
      <c r="G184" s="88"/>
    </row>
    <row r="185" spans="1:7" ht="14.25">
      <c r="A185" s="88"/>
      <c r="B185" s="191" t="s">
        <v>272</v>
      </c>
      <c r="C185" s="197">
        <f>C180</f>
        <v>5.44</v>
      </c>
      <c r="D185" s="198" t="s">
        <v>1</v>
      </c>
      <c r="E185" s="88"/>
      <c r="F185" s="88"/>
      <c r="G185" s="88"/>
    </row>
    <row r="186" spans="1:7" s="147" customFormat="1" ht="15">
      <c r="A186" s="146"/>
      <c r="B186" s="157" t="s">
        <v>209</v>
      </c>
      <c r="C186" s="158">
        <f>C180</f>
        <v>5.44</v>
      </c>
      <c r="D186" s="159" t="s">
        <v>184</v>
      </c>
      <c r="E186" s="146"/>
      <c r="F186" s="146"/>
      <c r="G186" s="146"/>
    </row>
    <row r="187" spans="1:7" ht="15" thickBot="1">
      <c r="A187" s="88"/>
      <c r="B187" s="129"/>
      <c r="C187" s="130"/>
      <c r="D187" s="130"/>
      <c r="E187" s="88"/>
      <c r="F187" s="88"/>
      <c r="G187" s="88"/>
    </row>
    <row r="188" spans="1:7" s="182" customFormat="1" ht="26.25" customHeight="1" thickBot="1">
      <c r="A188" s="188">
        <v>7</v>
      </c>
      <c r="B188" s="271" t="s">
        <v>71</v>
      </c>
      <c r="C188" s="271"/>
      <c r="D188" s="271"/>
      <c r="E188" s="271"/>
      <c r="F188" s="271"/>
      <c r="G188" s="271" t="e">
        <f>SUM(G189,#REF!)</f>
        <v>#REF!</v>
      </c>
    </row>
    <row r="189" spans="1:7" s="182" customFormat="1" ht="26.25" customHeight="1" thickBot="1">
      <c r="A189" s="188" t="s">
        <v>286</v>
      </c>
      <c r="B189" s="271" t="s">
        <v>105</v>
      </c>
      <c r="C189" s="271"/>
      <c r="D189" s="271"/>
      <c r="E189" s="271"/>
      <c r="F189" s="271"/>
      <c r="G189" s="271" t="e">
        <f>SUM(#REF!,#REF!,G190,#REF!,G199,#REF!,#REF!)</f>
        <v>#REF!</v>
      </c>
    </row>
    <row r="190" spans="1:7" s="117" customFormat="1" ht="27" customHeight="1" thickBot="1">
      <c r="A190" s="186" t="s">
        <v>287</v>
      </c>
      <c r="B190" s="270" t="s">
        <v>106</v>
      </c>
      <c r="C190" s="270" t="s">
        <v>1</v>
      </c>
      <c r="D190" s="270" t="e">
        <f>#REF!</f>
        <v>#REF!</v>
      </c>
      <c r="E190" s="270">
        <v>43.17</v>
      </c>
      <c r="F190" s="270">
        <v>54.61</v>
      </c>
      <c r="G190" s="270">
        <v>702.28</v>
      </c>
    </row>
    <row r="191" spans="1:7" ht="14.25">
      <c r="A191" s="88"/>
      <c r="B191" s="129"/>
      <c r="C191" s="130"/>
      <c r="D191" s="130"/>
      <c r="E191" s="88"/>
      <c r="F191" s="88"/>
      <c r="G191" s="88"/>
    </row>
    <row r="192" spans="1:7" ht="14.25">
      <c r="A192" s="88"/>
      <c r="B192" s="142" t="s">
        <v>212</v>
      </c>
      <c r="C192" s="145">
        <v>9.8</v>
      </c>
      <c r="D192" s="144" t="s">
        <v>11</v>
      </c>
      <c r="E192" s="88"/>
      <c r="F192" s="88"/>
      <c r="G192" s="88"/>
    </row>
    <row r="193" spans="1:7" ht="14.25">
      <c r="A193" s="88"/>
      <c r="B193" s="142" t="s">
        <v>213</v>
      </c>
      <c r="C193" s="145">
        <v>2.8</v>
      </c>
      <c r="D193" s="144" t="s">
        <v>11</v>
      </c>
      <c r="E193" s="88"/>
      <c r="F193" s="88"/>
      <c r="G193" s="88"/>
    </row>
    <row r="194" spans="1:7" ht="14.25">
      <c r="A194" s="88"/>
      <c r="B194" s="142" t="s">
        <v>214</v>
      </c>
      <c r="C194" s="145">
        <f>(C192*C193)+2.39</f>
        <v>29.830000000000002</v>
      </c>
      <c r="D194" s="144" t="s">
        <v>1</v>
      </c>
      <c r="E194" s="88"/>
      <c r="F194" s="88"/>
      <c r="G194" s="88"/>
    </row>
    <row r="195" spans="1:7" ht="14.25">
      <c r="A195" s="88"/>
      <c r="B195" s="142" t="s">
        <v>210</v>
      </c>
      <c r="C195" s="145">
        <f>0.9*2.1</f>
        <v>1.8900000000000001</v>
      </c>
      <c r="D195" s="144" t="s">
        <v>1</v>
      </c>
      <c r="E195" s="88"/>
      <c r="F195" s="88"/>
      <c r="G195" s="88"/>
    </row>
    <row r="196" spans="1:7" ht="14.25">
      <c r="A196" s="88"/>
      <c r="B196" s="142" t="s">
        <v>211</v>
      </c>
      <c r="C196" s="145">
        <f>0.8*0.6</f>
        <v>0.48</v>
      </c>
      <c r="D196" s="144" t="s">
        <v>1</v>
      </c>
      <c r="E196" s="88"/>
      <c r="F196" s="88"/>
      <c r="G196" s="88"/>
    </row>
    <row r="197" spans="1:7" s="147" customFormat="1" ht="15">
      <c r="A197" s="146"/>
      <c r="B197" s="157" t="s">
        <v>215</v>
      </c>
      <c r="C197" s="158">
        <f>C194-C195-C196</f>
        <v>27.46</v>
      </c>
      <c r="D197" s="159" t="s">
        <v>1</v>
      </c>
      <c r="E197" s="146"/>
      <c r="F197" s="146"/>
      <c r="G197" s="146"/>
    </row>
    <row r="198" spans="1:7" ht="15" thickBot="1">
      <c r="A198" s="88"/>
      <c r="B198" s="129"/>
      <c r="C198" s="130"/>
      <c r="D198" s="130"/>
      <c r="E198" s="88"/>
      <c r="F198" s="88"/>
      <c r="G198" s="88"/>
    </row>
    <row r="199" spans="1:7" s="117" customFormat="1" ht="27.75" customHeight="1" thickBot="1">
      <c r="A199" s="186" t="s">
        <v>290</v>
      </c>
      <c r="B199" s="270" t="s">
        <v>107</v>
      </c>
      <c r="C199" s="270" t="s">
        <v>52</v>
      </c>
      <c r="D199" s="270">
        <v>928.52</v>
      </c>
      <c r="E199" s="270">
        <v>21.56</v>
      </c>
      <c r="F199" s="270">
        <v>27.27</v>
      </c>
      <c r="G199" s="270">
        <v>25320.74</v>
      </c>
    </row>
    <row r="200" spans="1:7" ht="14.25">
      <c r="A200" s="88"/>
      <c r="B200" s="129"/>
      <c r="C200" s="130"/>
      <c r="D200" s="130"/>
      <c r="E200" s="88"/>
      <c r="F200" s="88"/>
      <c r="G200" s="88"/>
    </row>
    <row r="201" spans="1:7" s="147" customFormat="1" ht="15">
      <c r="A201" s="146"/>
      <c r="B201" s="157" t="s">
        <v>216</v>
      </c>
      <c r="C201" s="158">
        <v>9.8</v>
      </c>
      <c r="D201" s="159" t="s">
        <v>11</v>
      </c>
      <c r="E201" s="146"/>
      <c r="F201" s="146"/>
      <c r="G201" s="146"/>
    </row>
    <row r="202" spans="1:7" ht="15" thickBot="1">
      <c r="A202" s="88"/>
      <c r="B202" s="129"/>
      <c r="C202" s="130"/>
      <c r="D202" s="130"/>
      <c r="E202" s="88"/>
      <c r="F202" s="88"/>
      <c r="G202" s="88"/>
    </row>
    <row r="203" spans="1:7" s="182" customFormat="1" ht="26.25" customHeight="1" thickBot="1">
      <c r="A203" s="188">
        <v>8</v>
      </c>
      <c r="B203" s="271" t="s">
        <v>72</v>
      </c>
      <c r="C203" s="271"/>
      <c r="D203" s="271"/>
      <c r="E203" s="271"/>
      <c r="F203" s="271"/>
      <c r="G203" s="271" t="e">
        <f>SUM(#REF!,G204,#REF!,G213,G226,#REF!)</f>
        <v>#REF!</v>
      </c>
    </row>
    <row r="204" spans="1:7" s="182" customFormat="1" ht="26.25" customHeight="1" thickBot="1">
      <c r="A204" s="188" t="s">
        <v>288</v>
      </c>
      <c r="B204" s="271" t="s">
        <v>291</v>
      </c>
      <c r="C204" s="271"/>
      <c r="D204" s="271"/>
      <c r="E204" s="271"/>
      <c r="F204" s="271"/>
      <c r="G204" s="271" t="e">
        <f>SUM(G205,#REF!,#REF!,#REF!,#REF!,#REF!,#REF!,#REF!)</f>
        <v>#REF!</v>
      </c>
    </row>
    <row r="205" spans="1:7" s="117" customFormat="1" ht="27.75" customHeight="1" thickBot="1">
      <c r="A205" s="186" t="s">
        <v>289</v>
      </c>
      <c r="B205" s="270" t="s">
        <v>108</v>
      </c>
      <c r="C205" s="270" t="s">
        <v>1</v>
      </c>
      <c r="D205" s="270">
        <v>14.16</v>
      </c>
      <c r="E205" s="270">
        <v>525.35</v>
      </c>
      <c r="F205" s="270">
        <v>664.67</v>
      </c>
      <c r="G205" s="270">
        <v>9411.72</v>
      </c>
    </row>
    <row r="206" spans="1:7" ht="13.5" customHeight="1">
      <c r="A206" s="88"/>
      <c r="B206" s="88"/>
      <c r="C206" s="88"/>
      <c r="D206" s="88"/>
      <c r="E206" s="88"/>
      <c r="F206" s="88"/>
      <c r="G206" s="88"/>
    </row>
    <row r="207" spans="1:7" s="147" customFormat="1" ht="15">
      <c r="A207" s="146"/>
      <c r="B207" s="157" t="s">
        <v>217</v>
      </c>
      <c r="C207" s="158">
        <f>0.9*2.1</f>
        <v>1.8900000000000001</v>
      </c>
      <c r="D207" s="159" t="s">
        <v>1</v>
      </c>
      <c r="E207" s="272"/>
      <c r="F207" s="272"/>
      <c r="G207" s="272"/>
    </row>
    <row r="208" spans="1:7" s="147" customFormat="1" ht="15.75" thickBot="1">
      <c r="A208" s="146"/>
      <c r="B208" s="157"/>
      <c r="C208" s="158"/>
      <c r="D208" s="159"/>
      <c r="E208" s="185"/>
      <c r="F208" s="185"/>
      <c r="G208" s="185"/>
    </row>
    <row r="209" spans="1:7" s="117" customFormat="1" ht="30" customHeight="1" thickBot="1">
      <c r="A209" s="186" t="s">
        <v>330</v>
      </c>
      <c r="B209" s="270" t="s">
        <v>110</v>
      </c>
      <c r="C209" s="270" t="s">
        <v>52</v>
      </c>
      <c r="D209" s="270">
        <v>99.2</v>
      </c>
      <c r="E209" s="270">
        <v>45.3</v>
      </c>
      <c r="F209" s="270">
        <v>57.31</v>
      </c>
      <c r="G209" s="270">
        <v>5685.15</v>
      </c>
    </row>
    <row r="210" spans="1:7" s="117" customFormat="1" ht="14.25">
      <c r="A210" s="88"/>
      <c r="B210" s="88"/>
      <c r="C210" s="88"/>
      <c r="D210" s="88"/>
      <c r="E210" s="88"/>
      <c r="F210" s="88"/>
      <c r="G210" s="88"/>
    </row>
    <row r="211" spans="1:7" s="150" customFormat="1" ht="12.75">
      <c r="A211" s="148"/>
      <c r="B211" s="149" t="s">
        <v>219</v>
      </c>
      <c r="C211" s="171">
        <f>0.9+0.5+0.5</f>
        <v>1.9</v>
      </c>
      <c r="D211" s="148" t="s">
        <v>220</v>
      </c>
      <c r="E211" s="148"/>
      <c r="F211" s="148"/>
      <c r="G211" s="148"/>
    </row>
    <row r="212" spans="1:7" ht="15" thickBot="1">
      <c r="A212" s="88"/>
      <c r="B212" s="88"/>
      <c r="C212" s="88"/>
      <c r="D212" s="88"/>
      <c r="E212" s="88"/>
      <c r="F212" s="88"/>
      <c r="G212" s="88"/>
    </row>
    <row r="213" spans="1:7" s="182" customFormat="1" ht="26.25" customHeight="1" thickBot="1">
      <c r="A213" s="188" t="s">
        <v>292</v>
      </c>
      <c r="B213" s="271" t="s">
        <v>241</v>
      </c>
      <c r="C213" s="271"/>
      <c r="D213" s="271"/>
      <c r="E213" s="271"/>
      <c r="F213" s="271"/>
      <c r="G213" s="271" t="e">
        <f>SUM(G209,#REF!,#REF!,#REF!,#REF!,#REF!,#REF!,#REF!)</f>
        <v>#REF!</v>
      </c>
    </row>
    <row r="214" spans="1:7" s="117" customFormat="1" ht="38.25" customHeight="1" thickBot="1">
      <c r="A214" s="186" t="s">
        <v>331</v>
      </c>
      <c r="B214" s="270" t="s">
        <v>109</v>
      </c>
      <c r="C214" s="270" t="s">
        <v>1</v>
      </c>
      <c r="D214" s="270">
        <v>173.6</v>
      </c>
      <c r="E214" s="270">
        <v>416.65</v>
      </c>
      <c r="F214" s="270">
        <v>527.14</v>
      </c>
      <c r="G214" s="270">
        <v>91511.5</v>
      </c>
    </row>
    <row r="215" spans="1:7" ht="14.25">
      <c r="A215" s="88"/>
      <c r="B215" s="88"/>
      <c r="C215" s="88"/>
      <c r="D215" s="88"/>
      <c r="E215" s="88"/>
      <c r="F215" s="88"/>
      <c r="G215" s="88"/>
    </row>
    <row r="216" spans="1:7" ht="14.25">
      <c r="A216" s="88"/>
      <c r="B216" s="157" t="s">
        <v>218</v>
      </c>
      <c r="C216" s="158">
        <f>0.8*0.6</f>
        <v>0.48</v>
      </c>
      <c r="D216" s="159" t="s">
        <v>1</v>
      </c>
      <c r="E216" s="273"/>
      <c r="F216" s="273"/>
      <c r="G216" s="273"/>
    </row>
    <row r="217" spans="1:7" ht="15" thickBot="1">
      <c r="A217" s="88"/>
      <c r="B217" s="88"/>
      <c r="C217" s="88"/>
      <c r="D217" s="88"/>
      <c r="E217" s="88"/>
      <c r="F217" s="88"/>
      <c r="G217" s="88"/>
    </row>
    <row r="218" spans="1:7" s="117" customFormat="1" ht="27.75" customHeight="1" thickBot="1">
      <c r="A218" s="186" t="s">
        <v>332</v>
      </c>
      <c r="B218" s="270" t="s">
        <v>111</v>
      </c>
      <c r="C218" s="270" t="s">
        <v>52</v>
      </c>
      <c r="D218" s="270">
        <v>29.5</v>
      </c>
      <c r="E218" s="270">
        <v>62</v>
      </c>
      <c r="F218" s="270">
        <v>78.44</v>
      </c>
      <c r="G218" s="270">
        <v>2313.98</v>
      </c>
    </row>
    <row r="219" spans="1:7" ht="14.25">
      <c r="A219" s="88"/>
      <c r="B219" s="88"/>
      <c r="C219" s="88"/>
      <c r="D219" s="88"/>
      <c r="E219" s="88"/>
      <c r="F219" s="88"/>
      <c r="G219" s="88"/>
    </row>
    <row r="220" spans="1:7" ht="14.25">
      <c r="A220" s="88"/>
      <c r="B220" s="149" t="s">
        <v>221</v>
      </c>
      <c r="C220" s="171">
        <f>0.8+0.5+0.5</f>
        <v>1.8</v>
      </c>
      <c r="D220" s="148" t="s">
        <v>220</v>
      </c>
      <c r="E220" s="88"/>
      <c r="F220" s="88"/>
      <c r="G220" s="88"/>
    </row>
    <row r="221" spans="1:7" ht="15" thickBot="1">
      <c r="A221" s="88"/>
      <c r="B221" s="88"/>
      <c r="C221" s="88"/>
      <c r="D221" s="88"/>
      <c r="E221" s="88"/>
      <c r="F221" s="88"/>
      <c r="G221" s="88"/>
    </row>
    <row r="222" spans="1:7" s="117" customFormat="1" ht="27" customHeight="1" thickBot="1">
      <c r="A222" s="186" t="s">
        <v>333</v>
      </c>
      <c r="B222" s="270" t="s">
        <v>112</v>
      </c>
      <c r="C222" s="270" t="s">
        <v>52</v>
      </c>
      <c r="D222" s="270">
        <v>29.5</v>
      </c>
      <c r="E222" s="270">
        <v>60.44</v>
      </c>
      <c r="F222" s="270">
        <v>76.46</v>
      </c>
      <c r="G222" s="270">
        <v>2255.57</v>
      </c>
    </row>
    <row r="223" spans="1:7" ht="14.25">
      <c r="A223" s="88"/>
      <c r="B223" s="88"/>
      <c r="C223" s="88"/>
      <c r="D223" s="88"/>
      <c r="E223" s="88"/>
      <c r="F223" s="88"/>
      <c r="G223" s="88"/>
    </row>
    <row r="224" spans="1:7" ht="14.25">
      <c r="A224" s="88"/>
      <c r="B224" s="149" t="s">
        <v>221</v>
      </c>
      <c r="C224" s="171">
        <f>0.8+0.5+0.5</f>
        <v>1.8</v>
      </c>
      <c r="D224" s="148" t="s">
        <v>220</v>
      </c>
      <c r="E224" s="88"/>
      <c r="F224" s="88"/>
      <c r="G224" s="88"/>
    </row>
    <row r="225" spans="1:7" ht="15" thickBot="1">
      <c r="A225" s="88"/>
      <c r="B225" s="88"/>
      <c r="C225" s="88"/>
      <c r="D225" s="88"/>
      <c r="E225" s="88"/>
      <c r="F225" s="88"/>
      <c r="G225" s="88"/>
    </row>
    <row r="226" spans="1:7" s="182" customFormat="1" ht="26.25" customHeight="1" thickBot="1">
      <c r="A226" s="188" t="s">
        <v>293</v>
      </c>
      <c r="B226" s="271" t="s">
        <v>294</v>
      </c>
      <c r="C226" s="271"/>
      <c r="D226" s="271"/>
      <c r="E226" s="271"/>
      <c r="F226" s="271"/>
      <c r="G226" s="271" t="e">
        <f>SUM(#REF!,#REF!,G227,#REF!,#REF!,#REF!)</f>
        <v>#REF!</v>
      </c>
    </row>
    <row r="227" spans="1:7" s="117" customFormat="1" ht="31.5" customHeight="1" thickBot="1">
      <c r="A227" s="186" t="s">
        <v>295</v>
      </c>
      <c r="B227" s="270" t="s">
        <v>113</v>
      </c>
      <c r="C227" s="270" t="s">
        <v>1</v>
      </c>
      <c r="D227" s="270">
        <v>1267.06</v>
      </c>
      <c r="E227" s="270">
        <v>27.68</v>
      </c>
      <c r="F227" s="270">
        <v>35.02</v>
      </c>
      <c r="G227" s="270">
        <v>44372.44</v>
      </c>
    </row>
    <row r="228" spans="1:7" ht="14.25">
      <c r="A228" s="88"/>
      <c r="B228" s="132"/>
      <c r="C228" s="130"/>
      <c r="D228" s="130"/>
      <c r="E228" s="88"/>
      <c r="F228" s="88"/>
      <c r="G228" s="88"/>
    </row>
    <row r="229" spans="1:7" ht="14.25">
      <c r="A229" s="88"/>
      <c r="B229" s="191" t="s">
        <v>222</v>
      </c>
      <c r="C229" s="197">
        <f>0.9*2.1</f>
        <v>1.8900000000000001</v>
      </c>
      <c r="D229" s="198" t="s">
        <v>1</v>
      </c>
      <c r="E229" s="88"/>
      <c r="F229" s="88"/>
      <c r="G229" s="88"/>
    </row>
    <row r="230" spans="1:7" ht="14.25">
      <c r="A230" s="88"/>
      <c r="B230" s="191" t="s">
        <v>223</v>
      </c>
      <c r="C230" s="197">
        <f>0.8*0.6</f>
        <v>0.48</v>
      </c>
      <c r="D230" s="198" t="s">
        <v>1</v>
      </c>
      <c r="E230" s="88"/>
      <c r="F230" s="88"/>
      <c r="G230" s="88"/>
    </row>
    <row r="231" spans="1:7" ht="14.25">
      <c r="A231" s="88"/>
      <c r="B231" s="191" t="s">
        <v>274</v>
      </c>
      <c r="C231" s="197">
        <v>2</v>
      </c>
      <c r="D231" s="198"/>
      <c r="E231" s="88"/>
      <c r="F231" s="88"/>
      <c r="G231" s="88"/>
    </row>
    <row r="232" spans="1:7" s="147" customFormat="1" ht="15">
      <c r="A232" s="146"/>
      <c r="B232" s="157" t="s">
        <v>0</v>
      </c>
      <c r="C232" s="158">
        <f>(C229+C230)*2</f>
        <v>4.74</v>
      </c>
      <c r="D232" s="159" t="s">
        <v>1</v>
      </c>
      <c r="E232" s="146"/>
      <c r="F232" s="146"/>
      <c r="G232" s="146"/>
    </row>
    <row r="233" spans="1:7" ht="15" thickBot="1">
      <c r="A233" s="88"/>
      <c r="B233" s="88"/>
      <c r="C233" s="88"/>
      <c r="D233" s="88"/>
      <c r="E233" s="88"/>
      <c r="F233" s="88"/>
      <c r="G233" s="88"/>
    </row>
    <row r="234" spans="1:7" s="182" customFormat="1" ht="26.25" customHeight="1" thickBot="1">
      <c r="A234" s="188">
        <v>9</v>
      </c>
      <c r="B234" s="271" t="s">
        <v>73</v>
      </c>
      <c r="C234" s="271"/>
      <c r="D234" s="271"/>
      <c r="E234" s="271"/>
      <c r="F234" s="271"/>
      <c r="G234" s="271" t="e">
        <f>SUM(G235,G239,#REF!,#REF!)</f>
        <v>#REF!</v>
      </c>
    </row>
    <row r="235" spans="1:7" s="117" customFormat="1" ht="38.25" customHeight="1" thickBot="1">
      <c r="A235" s="186" t="s">
        <v>296</v>
      </c>
      <c r="B235" s="270" t="s">
        <v>243</v>
      </c>
      <c r="C235" s="270" t="s">
        <v>93</v>
      </c>
      <c r="D235" s="270">
        <v>23701.65</v>
      </c>
      <c r="E235" s="270">
        <v>21.22</v>
      </c>
      <c r="F235" s="270">
        <v>26.84</v>
      </c>
      <c r="G235" s="270">
        <v>636152.28</v>
      </c>
    </row>
    <row r="236" spans="1:7" ht="14.25">
      <c r="A236" s="88"/>
      <c r="B236" s="129"/>
      <c r="C236" s="130"/>
      <c r="D236" s="130"/>
      <c r="E236" s="88"/>
      <c r="F236" s="88"/>
      <c r="G236" s="88"/>
    </row>
    <row r="237" spans="1:7" s="147" customFormat="1" ht="15">
      <c r="A237" s="146"/>
      <c r="B237" s="157" t="s">
        <v>244</v>
      </c>
      <c r="C237" s="158">
        <v>7.14</v>
      </c>
      <c r="D237" s="159" t="s">
        <v>1</v>
      </c>
      <c r="E237" s="272"/>
      <c r="F237" s="272"/>
      <c r="G237" s="272"/>
    </row>
    <row r="238" spans="1:7" ht="15" thickBot="1">
      <c r="A238" s="88"/>
      <c r="B238" s="129"/>
      <c r="C238" s="130"/>
      <c r="D238" s="130"/>
      <c r="E238" s="88"/>
      <c r="F238" s="88"/>
      <c r="G238" s="88"/>
    </row>
    <row r="239" spans="1:7" s="117" customFormat="1" ht="30.75" customHeight="1" thickBot="1">
      <c r="A239" s="186" t="s">
        <v>297</v>
      </c>
      <c r="B239" s="270" t="s">
        <v>245</v>
      </c>
      <c r="C239" s="270" t="s">
        <v>1</v>
      </c>
      <c r="D239" s="270">
        <v>2384.81</v>
      </c>
      <c r="E239" s="270">
        <v>197.56</v>
      </c>
      <c r="F239" s="270">
        <v>249.95</v>
      </c>
      <c r="G239" s="270">
        <v>596083.25</v>
      </c>
    </row>
    <row r="240" spans="1:7" ht="14.25">
      <c r="A240" s="88"/>
      <c r="B240" s="129"/>
      <c r="C240" s="130"/>
      <c r="D240" s="130"/>
      <c r="E240" s="88"/>
      <c r="F240" s="88"/>
      <c r="G240" s="88"/>
    </row>
    <row r="241" spans="1:7" ht="14.25">
      <c r="A241" s="88"/>
      <c r="B241" s="157" t="s">
        <v>244</v>
      </c>
      <c r="C241" s="158">
        <v>7.14</v>
      </c>
      <c r="D241" s="159" t="s">
        <v>1</v>
      </c>
      <c r="E241" s="273"/>
      <c r="F241" s="273"/>
      <c r="G241" s="273"/>
    </row>
    <row r="242" spans="1:7" ht="15" thickBot="1">
      <c r="A242" s="88"/>
      <c r="B242" s="157"/>
      <c r="C242" s="158"/>
      <c r="D242" s="159"/>
      <c r="E242" s="184"/>
      <c r="F242" s="184"/>
      <c r="G242" s="184"/>
    </row>
    <row r="243" spans="1:7" s="182" customFormat="1" ht="26.25" customHeight="1" thickBot="1">
      <c r="A243" s="188">
        <v>10</v>
      </c>
      <c r="B243" s="271" t="s">
        <v>246</v>
      </c>
      <c r="C243" s="271"/>
      <c r="D243" s="271"/>
      <c r="E243" s="271"/>
      <c r="F243" s="271"/>
      <c r="G243" s="271"/>
    </row>
    <row r="244" spans="1:7" s="182" customFormat="1" ht="26.25" customHeight="1" thickBot="1">
      <c r="A244" s="188" t="s">
        <v>298</v>
      </c>
      <c r="B244" s="271" t="s">
        <v>239</v>
      </c>
      <c r="C244" s="271"/>
      <c r="D244" s="271"/>
      <c r="E244" s="271"/>
      <c r="F244" s="271"/>
      <c r="G244" s="271" t="e">
        <f>SUM(G245,G252,#REF!,G316,#REF!,#REF!,#REF!,#REF!,#REF!,#REF!,G290,#REF!,#REF!,#REF!)</f>
        <v>#REF!</v>
      </c>
    </row>
    <row r="245" spans="1:7" s="117" customFormat="1" ht="28.5" customHeight="1" thickBot="1">
      <c r="A245" s="186" t="s">
        <v>299</v>
      </c>
      <c r="B245" s="270" t="s">
        <v>114</v>
      </c>
      <c r="C245" s="270" t="s">
        <v>1</v>
      </c>
      <c r="D245" s="270">
        <v>3698.55</v>
      </c>
      <c r="E245" s="270">
        <v>3.33</v>
      </c>
      <c r="F245" s="270">
        <v>4.21</v>
      </c>
      <c r="G245" s="270">
        <v>15570.89</v>
      </c>
    </row>
    <row r="246" spans="1:7" s="117" customFormat="1" ht="14.25">
      <c r="A246" s="88"/>
      <c r="B246" s="191"/>
      <c r="C246" s="197"/>
      <c r="D246" s="198"/>
      <c r="E246" s="88"/>
      <c r="F246" s="88"/>
      <c r="G246" s="88"/>
    </row>
    <row r="247" spans="1:7" s="117" customFormat="1" ht="14.25">
      <c r="A247" s="151"/>
      <c r="B247" s="191" t="s">
        <v>275</v>
      </c>
      <c r="C247" s="197">
        <f>(9.8*2.8)+2.39</f>
        <v>29.830000000000002</v>
      </c>
      <c r="D247" s="200" t="s">
        <v>1</v>
      </c>
      <c r="E247" s="151"/>
      <c r="F247" s="151"/>
      <c r="G247" s="151"/>
    </row>
    <row r="248" spans="1:7" ht="14.25">
      <c r="A248" s="88"/>
      <c r="B248" s="191" t="s">
        <v>222</v>
      </c>
      <c r="C248" s="197">
        <f>0.9*2.1</f>
        <v>1.8900000000000001</v>
      </c>
      <c r="D248" s="198" t="s">
        <v>1</v>
      </c>
      <c r="E248" s="88"/>
      <c r="F248" s="88"/>
      <c r="G248" s="88"/>
    </row>
    <row r="249" spans="1:7" ht="14.25">
      <c r="A249" s="88"/>
      <c r="B249" s="191" t="s">
        <v>223</v>
      </c>
      <c r="C249" s="197">
        <f>0.8*0.6</f>
        <v>0.48</v>
      </c>
      <c r="D249" s="198" t="s">
        <v>1</v>
      </c>
      <c r="E249" s="88"/>
      <c r="F249" s="88"/>
      <c r="G249" s="88"/>
    </row>
    <row r="250" spans="1:7" ht="14.25">
      <c r="A250" s="88"/>
      <c r="B250" s="157" t="s">
        <v>231</v>
      </c>
      <c r="C250" s="158">
        <f>C247-C248-C249</f>
        <v>27.46</v>
      </c>
      <c r="D250" s="159" t="s">
        <v>1</v>
      </c>
      <c r="E250" s="88"/>
      <c r="F250" s="88"/>
      <c r="G250" s="88"/>
    </row>
    <row r="251" spans="1:7" s="117" customFormat="1" ht="15" thickBot="1">
      <c r="A251" s="88"/>
      <c r="B251" s="191"/>
      <c r="C251" s="197"/>
      <c r="D251" s="198"/>
      <c r="E251" s="88"/>
      <c r="F251" s="88"/>
      <c r="G251" s="88"/>
    </row>
    <row r="252" spans="1:7" s="117" customFormat="1" ht="38.25" customHeight="1" thickBot="1">
      <c r="A252" s="186" t="s">
        <v>334</v>
      </c>
      <c r="B252" s="270" t="s">
        <v>115</v>
      </c>
      <c r="C252" s="270" t="s">
        <v>1</v>
      </c>
      <c r="D252" s="270">
        <v>2520.57</v>
      </c>
      <c r="E252" s="270">
        <v>28.4</v>
      </c>
      <c r="F252" s="270">
        <v>35.93</v>
      </c>
      <c r="G252" s="270">
        <v>90564.08</v>
      </c>
    </row>
    <row r="253" spans="1:7" s="117" customFormat="1" ht="14.25">
      <c r="A253" s="88"/>
      <c r="B253" s="191"/>
      <c r="C253" s="197"/>
      <c r="D253" s="198"/>
      <c r="E253" s="88"/>
      <c r="F253" s="88"/>
      <c r="G253" s="88"/>
    </row>
    <row r="254" spans="1:7" s="117" customFormat="1" ht="14.25">
      <c r="A254" s="151"/>
      <c r="B254" s="191" t="s">
        <v>224</v>
      </c>
      <c r="C254" s="197">
        <f>(9.8*2.8)+2.39</f>
        <v>29.830000000000002</v>
      </c>
      <c r="D254" s="200" t="s">
        <v>1</v>
      </c>
      <c r="E254" s="151"/>
      <c r="F254" s="151"/>
      <c r="G254" s="151"/>
    </row>
    <row r="255" spans="1:7" ht="14.25">
      <c r="A255" s="88"/>
      <c r="B255" s="191" t="s">
        <v>222</v>
      </c>
      <c r="C255" s="197">
        <f>0.9*2.1</f>
        <v>1.8900000000000001</v>
      </c>
      <c r="D255" s="198" t="s">
        <v>1</v>
      </c>
      <c r="E255" s="88"/>
      <c r="F255" s="88"/>
      <c r="G255" s="88"/>
    </row>
    <row r="256" spans="1:7" ht="14.25">
      <c r="A256" s="88"/>
      <c r="B256" s="191" t="s">
        <v>223</v>
      </c>
      <c r="C256" s="197">
        <f>0.8*0.6</f>
        <v>0.48</v>
      </c>
      <c r="D256" s="198" t="s">
        <v>1</v>
      </c>
      <c r="E256" s="88"/>
      <c r="F256" s="88"/>
      <c r="G256" s="88"/>
    </row>
    <row r="257" spans="1:7" ht="14.25">
      <c r="A257" s="88"/>
      <c r="B257" s="157" t="s">
        <v>231</v>
      </c>
      <c r="C257" s="158">
        <f>C254-C255-C256</f>
        <v>27.46</v>
      </c>
      <c r="D257" s="159" t="s">
        <v>1</v>
      </c>
      <c r="E257" s="88"/>
      <c r="F257" s="88"/>
      <c r="G257" s="88"/>
    </row>
    <row r="258" spans="1:7" s="117" customFormat="1" ht="15" thickBot="1">
      <c r="A258" s="88"/>
      <c r="B258" s="191"/>
      <c r="C258" s="197"/>
      <c r="D258" s="198"/>
      <c r="E258" s="88"/>
      <c r="F258" s="88"/>
      <c r="G258" s="88"/>
    </row>
    <row r="259" spans="1:7" s="117" customFormat="1" ht="30" customHeight="1" thickBot="1">
      <c r="A259" s="186" t="s">
        <v>335</v>
      </c>
      <c r="B259" s="270" t="s">
        <v>123</v>
      </c>
      <c r="C259" s="270" t="s">
        <v>1</v>
      </c>
      <c r="D259" s="270">
        <v>2520.57</v>
      </c>
      <c r="E259" s="270">
        <v>2.53</v>
      </c>
      <c r="F259" s="270">
        <v>3.2</v>
      </c>
      <c r="G259" s="270">
        <v>8065.82</v>
      </c>
    </row>
    <row r="260" spans="1:7" ht="14.25">
      <c r="A260" s="88"/>
      <c r="B260" s="129"/>
      <c r="C260" s="130"/>
      <c r="D260" s="130"/>
      <c r="E260" s="88"/>
      <c r="F260" s="88"/>
      <c r="G260" s="88"/>
    </row>
    <row r="261" spans="1:7" s="117" customFormat="1" ht="14.25">
      <c r="A261" s="151"/>
      <c r="B261" s="191" t="s">
        <v>224</v>
      </c>
      <c r="C261" s="197">
        <f>(9.8*2.8)+2.39</f>
        <v>29.830000000000002</v>
      </c>
      <c r="D261" s="200" t="s">
        <v>1</v>
      </c>
      <c r="E261" s="151"/>
      <c r="F261" s="151"/>
      <c r="G261" s="151"/>
    </row>
    <row r="262" spans="1:7" ht="14.25">
      <c r="A262" s="88"/>
      <c r="B262" s="191" t="s">
        <v>222</v>
      </c>
      <c r="C262" s="197">
        <f>0.9*2.1</f>
        <v>1.8900000000000001</v>
      </c>
      <c r="D262" s="198" t="s">
        <v>1</v>
      </c>
      <c r="E262" s="88"/>
      <c r="F262" s="88"/>
      <c r="G262" s="88"/>
    </row>
    <row r="263" spans="1:7" ht="14.25">
      <c r="A263" s="88"/>
      <c r="B263" s="191" t="s">
        <v>223</v>
      </c>
      <c r="C263" s="197">
        <f>0.8*0.6</f>
        <v>0.48</v>
      </c>
      <c r="D263" s="198" t="s">
        <v>1</v>
      </c>
      <c r="E263" s="88"/>
      <c r="F263" s="88"/>
      <c r="G263" s="88"/>
    </row>
    <row r="264" spans="1:7" ht="14.25">
      <c r="A264" s="88"/>
      <c r="B264" s="157" t="s">
        <v>231</v>
      </c>
      <c r="C264" s="158">
        <f>C261-C262-C263</f>
        <v>27.46</v>
      </c>
      <c r="D264" s="159" t="s">
        <v>1</v>
      </c>
      <c r="E264" s="88"/>
      <c r="F264" s="88"/>
      <c r="G264" s="88"/>
    </row>
    <row r="265" spans="1:7" ht="15" thickBot="1">
      <c r="A265" s="88"/>
      <c r="B265" s="129"/>
      <c r="C265" s="130"/>
      <c r="D265" s="130"/>
      <c r="E265" s="88"/>
      <c r="F265" s="88"/>
      <c r="G265" s="88"/>
    </row>
    <row r="266" spans="1:7" s="117" customFormat="1" ht="30" customHeight="1" thickBot="1">
      <c r="A266" s="186" t="s">
        <v>336</v>
      </c>
      <c r="B266" s="270" t="s">
        <v>124</v>
      </c>
      <c r="C266" s="270" t="s">
        <v>1</v>
      </c>
      <c r="D266" s="270">
        <v>2520.57</v>
      </c>
      <c r="E266" s="270">
        <v>11.71</v>
      </c>
      <c r="F266" s="270">
        <v>14.81</v>
      </c>
      <c r="G266" s="270">
        <v>37329.64</v>
      </c>
    </row>
    <row r="267" spans="1:7" ht="14.25">
      <c r="A267" s="88"/>
      <c r="B267" s="129"/>
      <c r="C267" s="130"/>
      <c r="D267" s="130"/>
      <c r="E267" s="88"/>
      <c r="F267" s="88"/>
      <c r="G267" s="88"/>
    </row>
    <row r="268" spans="1:7" s="117" customFormat="1" ht="14.25">
      <c r="A268" s="151"/>
      <c r="B268" s="191" t="s">
        <v>224</v>
      </c>
      <c r="C268" s="197">
        <f>(9.8*2.8)+2.39</f>
        <v>29.830000000000002</v>
      </c>
      <c r="D268" s="200" t="s">
        <v>1</v>
      </c>
      <c r="E268" s="151"/>
      <c r="F268" s="151"/>
      <c r="G268" s="151"/>
    </row>
    <row r="269" spans="1:7" ht="14.25">
      <c r="A269" s="88"/>
      <c r="B269" s="191" t="s">
        <v>222</v>
      </c>
      <c r="C269" s="197">
        <f>0.9*2.1</f>
        <v>1.8900000000000001</v>
      </c>
      <c r="D269" s="198" t="s">
        <v>1</v>
      </c>
      <c r="E269" s="88"/>
      <c r="F269" s="88"/>
      <c r="G269" s="88"/>
    </row>
    <row r="270" spans="1:7" ht="14.25">
      <c r="A270" s="88"/>
      <c r="B270" s="191" t="s">
        <v>223</v>
      </c>
      <c r="C270" s="197">
        <f>0.8*0.6</f>
        <v>0.48</v>
      </c>
      <c r="D270" s="198" t="s">
        <v>1</v>
      </c>
      <c r="E270" s="88"/>
      <c r="F270" s="88"/>
      <c r="G270" s="88"/>
    </row>
    <row r="271" spans="1:7" ht="14.25">
      <c r="A271" s="88"/>
      <c r="B271" s="157" t="s">
        <v>231</v>
      </c>
      <c r="C271" s="158">
        <f>C268-C269-C270</f>
        <v>27.46</v>
      </c>
      <c r="D271" s="159" t="s">
        <v>1</v>
      </c>
      <c r="E271" s="88"/>
      <c r="F271" s="88"/>
      <c r="G271" s="88"/>
    </row>
    <row r="272" spans="1:7" ht="15" thickBot="1">
      <c r="A272" s="88"/>
      <c r="B272" s="157"/>
      <c r="C272" s="158"/>
      <c r="D272" s="159"/>
      <c r="E272" s="88"/>
      <c r="F272" s="88"/>
      <c r="G272" s="88"/>
    </row>
    <row r="273" spans="1:7" s="117" customFormat="1" ht="38.25" customHeight="1" thickBot="1">
      <c r="A273" s="186" t="s">
        <v>337</v>
      </c>
      <c r="B273" s="270" t="s">
        <v>247</v>
      </c>
      <c r="C273" s="270" t="s">
        <v>1</v>
      </c>
      <c r="D273" s="270">
        <v>3698.55</v>
      </c>
      <c r="E273" s="270">
        <v>3.33</v>
      </c>
      <c r="F273" s="270">
        <v>4.21</v>
      </c>
      <c r="G273" s="270">
        <v>15570.89</v>
      </c>
    </row>
    <row r="274" spans="1:7" s="117" customFormat="1" ht="14.25">
      <c r="A274" s="88"/>
      <c r="B274" s="191"/>
      <c r="C274" s="197"/>
      <c r="D274" s="198"/>
      <c r="E274" s="88"/>
      <c r="F274" s="88"/>
      <c r="G274" s="88"/>
    </row>
    <row r="275" spans="1:7" s="117" customFormat="1" ht="14.25">
      <c r="A275" s="88"/>
      <c r="B275" s="157" t="s">
        <v>209</v>
      </c>
      <c r="C275" s="158">
        <v>5.44</v>
      </c>
      <c r="D275" s="159" t="s">
        <v>1</v>
      </c>
      <c r="E275" s="88"/>
      <c r="F275" s="88"/>
      <c r="G275" s="88"/>
    </row>
    <row r="276" spans="1:7" s="117" customFormat="1" ht="15" thickBot="1">
      <c r="A276" s="88"/>
      <c r="B276" s="191"/>
      <c r="C276" s="197"/>
      <c r="D276" s="198"/>
      <c r="E276" s="88"/>
      <c r="F276" s="88"/>
      <c r="G276" s="88"/>
    </row>
    <row r="277" spans="1:7" s="117" customFormat="1" ht="38.25" customHeight="1" thickBot="1">
      <c r="A277" s="186" t="s">
        <v>338</v>
      </c>
      <c r="B277" s="270" t="s">
        <v>248</v>
      </c>
      <c r="C277" s="270" t="s">
        <v>1</v>
      </c>
      <c r="D277" s="270">
        <v>2520.57</v>
      </c>
      <c r="E277" s="270">
        <v>28.4</v>
      </c>
      <c r="F277" s="270">
        <v>35.93</v>
      </c>
      <c r="G277" s="270">
        <v>90564.08</v>
      </c>
    </row>
    <row r="278" spans="1:7" s="117" customFormat="1" ht="14.25">
      <c r="A278" s="88"/>
      <c r="B278" s="191"/>
      <c r="C278" s="197"/>
      <c r="D278" s="198"/>
      <c r="E278" s="88"/>
      <c r="F278" s="88"/>
      <c r="G278" s="88"/>
    </row>
    <row r="279" spans="1:7" s="117" customFormat="1" ht="14.25">
      <c r="A279" s="88"/>
      <c r="B279" s="157" t="s">
        <v>209</v>
      </c>
      <c r="C279" s="158">
        <v>5.44</v>
      </c>
      <c r="D279" s="159" t="s">
        <v>1</v>
      </c>
      <c r="E279" s="88"/>
      <c r="F279" s="88"/>
      <c r="G279" s="88"/>
    </row>
    <row r="280" spans="1:7" s="117" customFormat="1" ht="15" thickBot="1">
      <c r="A280" s="88"/>
      <c r="B280" s="191"/>
      <c r="C280" s="197"/>
      <c r="D280" s="198"/>
      <c r="E280" s="88"/>
      <c r="F280" s="88"/>
      <c r="G280" s="88"/>
    </row>
    <row r="281" spans="1:7" s="117" customFormat="1" ht="26.25" customHeight="1" thickBot="1">
      <c r="A281" s="186" t="s">
        <v>339</v>
      </c>
      <c r="B281" s="270" t="s">
        <v>125</v>
      </c>
      <c r="C281" s="270" t="s">
        <v>1</v>
      </c>
      <c r="D281" s="270">
        <v>2520.57</v>
      </c>
      <c r="E281" s="270">
        <v>2.53</v>
      </c>
      <c r="F281" s="270">
        <v>3.2</v>
      </c>
      <c r="G281" s="270">
        <v>8065.82</v>
      </c>
    </row>
    <row r="282" spans="1:7" ht="14.25">
      <c r="A282" s="88"/>
      <c r="B282" s="129"/>
      <c r="C282" s="130"/>
      <c r="D282" s="130"/>
      <c r="E282" s="88"/>
      <c r="F282" s="88"/>
      <c r="G282" s="88"/>
    </row>
    <row r="283" spans="1:7" ht="14.25">
      <c r="A283" s="88"/>
      <c r="B283" s="157" t="s">
        <v>209</v>
      </c>
      <c r="C283" s="158">
        <v>5.44</v>
      </c>
      <c r="D283" s="159" t="s">
        <v>1</v>
      </c>
      <c r="E283" s="88"/>
      <c r="F283" s="88"/>
      <c r="G283" s="88"/>
    </row>
    <row r="284" spans="1:7" ht="15" thickBot="1">
      <c r="A284" s="88"/>
      <c r="B284" s="129"/>
      <c r="C284" s="130"/>
      <c r="D284" s="130"/>
      <c r="E284" s="88"/>
      <c r="F284" s="88"/>
      <c r="G284" s="88"/>
    </row>
    <row r="285" spans="1:7" s="117" customFormat="1" ht="28.5" customHeight="1" thickBot="1">
      <c r="A285" s="186" t="s">
        <v>340</v>
      </c>
      <c r="B285" s="270" t="s">
        <v>126</v>
      </c>
      <c r="C285" s="270" t="s">
        <v>1</v>
      </c>
      <c r="D285" s="270">
        <v>2520.57</v>
      </c>
      <c r="E285" s="270">
        <v>11.71</v>
      </c>
      <c r="F285" s="270">
        <v>14.81</v>
      </c>
      <c r="G285" s="270">
        <v>37329.64</v>
      </c>
    </row>
    <row r="286" spans="1:7" ht="14.25">
      <c r="A286" s="88"/>
      <c r="B286" s="129"/>
      <c r="C286" s="130"/>
      <c r="D286" s="130"/>
      <c r="E286" s="88"/>
      <c r="F286" s="88"/>
      <c r="G286" s="88"/>
    </row>
    <row r="287" spans="1:7" ht="14.25">
      <c r="A287" s="88"/>
      <c r="B287" s="157" t="s">
        <v>209</v>
      </c>
      <c r="C287" s="158">
        <v>5.44</v>
      </c>
      <c r="D287" s="159" t="s">
        <v>1</v>
      </c>
      <c r="E287" s="88"/>
      <c r="F287" s="88"/>
      <c r="G287" s="88"/>
    </row>
    <row r="288" spans="1:7" ht="15" thickBot="1">
      <c r="A288" s="88"/>
      <c r="B288" s="157"/>
      <c r="C288" s="158"/>
      <c r="D288" s="159"/>
      <c r="E288" s="88"/>
      <c r="F288" s="88"/>
      <c r="G288" s="88"/>
    </row>
    <row r="289" spans="1:7" s="182" customFormat="1" ht="26.25" customHeight="1" thickBot="1">
      <c r="A289" s="188" t="s">
        <v>300</v>
      </c>
      <c r="B289" s="271" t="s">
        <v>240</v>
      </c>
      <c r="C289" s="271"/>
      <c r="D289" s="271"/>
      <c r="E289" s="271"/>
      <c r="F289" s="271"/>
      <c r="G289" s="271" t="e">
        <f>SUM(G290,#REF!,#REF!,#REF!,#REF!,#REF!,#REF!,#REF!,#REF!,#REF!,#REF!,#REF!,#REF!,#REF!)</f>
        <v>#REF!</v>
      </c>
    </row>
    <row r="290" spans="1:7" s="117" customFormat="1" ht="38.25" customHeight="1" thickBot="1">
      <c r="A290" s="186" t="s">
        <v>301</v>
      </c>
      <c r="B290" s="270" t="s">
        <v>116</v>
      </c>
      <c r="C290" s="270" t="s">
        <v>1</v>
      </c>
      <c r="D290" s="270">
        <v>2147.8</v>
      </c>
      <c r="E290" s="270">
        <v>6.92</v>
      </c>
      <c r="F290" s="270">
        <v>8.75</v>
      </c>
      <c r="G290" s="270">
        <v>18793.25</v>
      </c>
    </row>
    <row r="291" spans="1:7" ht="14.25">
      <c r="A291" s="88"/>
      <c r="B291" s="129"/>
      <c r="C291" s="130"/>
      <c r="D291" s="130"/>
      <c r="E291" s="88"/>
      <c r="F291" s="88"/>
      <c r="G291" s="88"/>
    </row>
    <row r="292" spans="1:7" s="117" customFormat="1" ht="14.25">
      <c r="A292" s="151"/>
      <c r="B292" s="191" t="s">
        <v>224</v>
      </c>
      <c r="C292" s="197">
        <f>(9.8*2.8)+2.39</f>
        <v>29.830000000000002</v>
      </c>
      <c r="D292" s="200" t="s">
        <v>1</v>
      </c>
      <c r="E292" s="151"/>
      <c r="F292" s="151"/>
      <c r="G292" s="151"/>
    </row>
    <row r="293" spans="1:7" ht="14.25">
      <c r="A293" s="88"/>
      <c r="B293" s="191" t="s">
        <v>222</v>
      </c>
      <c r="C293" s="197">
        <f>0.9*2.1</f>
        <v>1.8900000000000001</v>
      </c>
      <c r="D293" s="198" t="s">
        <v>1</v>
      </c>
      <c r="E293" s="88"/>
      <c r="F293" s="88"/>
      <c r="G293" s="88"/>
    </row>
    <row r="294" spans="1:7" ht="14.25">
      <c r="A294" s="88"/>
      <c r="B294" s="191" t="s">
        <v>223</v>
      </c>
      <c r="C294" s="197">
        <f>0.8*0.6</f>
        <v>0.48</v>
      </c>
      <c r="D294" s="198" t="s">
        <v>1</v>
      </c>
      <c r="E294" s="88"/>
      <c r="F294" s="88"/>
      <c r="G294" s="88"/>
    </row>
    <row r="295" spans="1:7" ht="14.25">
      <c r="A295" s="88"/>
      <c r="B295" s="157" t="s">
        <v>276</v>
      </c>
      <c r="C295" s="158">
        <f>C292-C293-C294</f>
        <v>27.46</v>
      </c>
      <c r="D295" s="159" t="s">
        <v>1</v>
      </c>
      <c r="E295" s="88"/>
      <c r="F295" s="88"/>
      <c r="G295" s="88"/>
    </row>
    <row r="296" spans="1:7" ht="15" thickBot="1">
      <c r="A296" s="88"/>
      <c r="B296" s="157"/>
      <c r="C296" s="158"/>
      <c r="D296" s="159"/>
      <c r="E296" s="88"/>
      <c r="F296" s="88"/>
      <c r="G296" s="88"/>
    </row>
    <row r="297" spans="1:7" s="117" customFormat="1" ht="38.25" customHeight="1" thickBot="1">
      <c r="A297" s="186" t="s">
        <v>341</v>
      </c>
      <c r="B297" s="270" t="s">
        <v>117</v>
      </c>
      <c r="C297" s="270" t="s">
        <v>1</v>
      </c>
      <c r="D297" s="270">
        <v>2520.57</v>
      </c>
      <c r="E297" s="270">
        <v>28.4</v>
      </c>
      <c r="F297" s="270">
        <v>35.93</v>
      </c>
      <c r="G297" s="270">
        <v>90564.08</v>
      </c>
    </row>
    <row r="298" spans="1:7" s="117" customFormat="1" ht="14.25">
      <c r="A298" s="88"/>
      <c r="B298" s="191"/>
      <c r="C298" s="197"/>
      <c r="D298" s="198"/>
      <c r="E298" s="88"/>
      <c r="F298" s="88"/>
      <c r="G298" s="88"/>
    </row>
    <row r="299" spans="1:7" ht="14.25">
      <c r="A299" s="88"/>
      <c r="B299" s="157" t="s">
        <v>225</v>
      </c>
      <c r="C299" s="158">
        <f>C295</f>
        <v>27.46</v>
      </c>
      <c r="D299" s="159" t="s">
        <v>1</v>
      </c>
      <c r="E299" s="88"/>
      <c r="F299" s="88"/>
      <c r="G299" s="88"/>
    </row>
    <row r="300" spans="1:7" s="117" customFormat="1" ht="15" thickBot="1">
      <c r="A300" s="88"/>
      <c r="B300" s="191"/>
      <c r="C300" s="197"/>
      <c r="D300" s="198"/>
      <c r="E300" s="88"/>
      <c r="F300" s="88"/>
      <c r="G300" s="88"/>
    </row>
    <row r="301" spans="1:7" s="117" customFormat="1" ht="28.5" customHeight="1" thickBot="1">
      <c r="A301" s="186" t="s">
        <v>342</v>
      </c>
      <c r="B301" s="270" t="s">
        <v>123</v>
      </c>
      <c r="C301" s="270" t="s">
        <v>1</v>
      </c>
      <c r="D301" s="270">
        <v>2520.57</v>
      </c>
      <c r="E301" s="270">
        <v>2.53</v>
      </c>
      <c r="F301" s="270">
        <v>3.2</v>
      </c>
      <c r="G301" s="270">
        <v>8065.82</v>
      </c>
    </row>
    <row r="302" spans="1:7" ht="14.25">
      <c r="A302" s="88"/>
      <c r="B302" s="129"/>
      <c r="C302" s="130"/>
      <c r="D302" s="130"/>
      <c r="E302" s="88"/>
      <c r="F302" s="88"/>
      <c r="G302" s="88"/>
    </row>
    <row r="303" spans="1:7" s="117" customFormat="1" ht="14.25">
      <c r="A303" s="151"/>
      <c r="B303" s="191" t="s">
        <v>224</v>
      </c>
      <c r="C303" s="197">
        <f>(9.8*2.8)+2.39</f>
        <v>29.830000000000002</v>
      </c>
      <c r="D303" s="200" t="s">
        <v>1</v>
      </c>
      <c r="E303" s="151"/>
      <c r="F303" s="151"/>
      <c r="G303" s="151"/>
    </row>
    <row r="304" spans="1:7" ht="14.25">
      <c r="A304" s="88"/>
      <c r="B304" s="191" t="s">
        <v>222</v>
      </c>
      <c r="C304" s="197">
        <f>0.9*2.1</f>
        <v>1.8900000000000001</v>
      </c>
      <c r="D304" s="198" t="s">
        <v>1</v>
      </c>
      <c r="E304" s="88"/>
      <c r="F304" s="88"/>
      <c r="G304" s="88"/>
    </row>
    <row r="305" spans="1:7" ht="14.25">
      <c r="A305" s="88"/>
      <c r="B305" s="191" t="s">
        <v>223</v>
      </c>
      <c r="C305" s="197">
        <f>0.8*0.6</f>
        <v>0.48</v>
      </c>
      <c r="D305" s="198" t="s">
        <v>1</v>
      </c>
      <c r="E305" s="88"/>
      <c r="F305" s="88"/>
      <c r="G305" s="88"/>
    </row>
    <row r="306" spans="1:7" ht="14.25">
      <c r="A306" s="88"/>
      <c r="B306" s="157" t="s">
        <v>225</v>
      </c>
      <c r="C306" s="158">
        <f>C303-C304-C305</f>
        <v>27.46</v>
      </c>
      <c r="D306" s="159" t="s">
        <v>1</v>
      </c>
      <c r="E306" s="88"/>
      <c r="F306" s="88"/>
      <c r="G306" s="88"/>
    </row>
    <row r="307" spans="1:7" ht="15" thickBot="1">
      <c r="A307" s="88"/>
      <c r="B307" s="157"/>
      <c r="C307" s="158"/>
      <c r="D307" s="159"/>
      <c r="E307" s="88"/>
      <c r="F307" s="88"/>
      <c r="G307" s="88"/>
    </row>
    <row r="308" spans="1:7" s="117" customFormat="1" ht="30.75" customHeight="1" thickBot="1">
      <c r="A308" s="186" t="s">
        <v>343</v>
      </c>
      <c r="B308" s="270" t="s">
        <v>124</v>
      </c>
      <c r="C308" s="270" t="s">
        <v>1</v>
      </c>
      <c r="D308" s="270">
        <v>2520.57</v>
      </c>
      <c r="E308" s="270">
        <v>11.71</v>
      </c>
      <c r="F308" s="270">
        <v>14.81</v>
      </c>
      <c r="G308" s="270">
        <v>37329.64</v>
      </c>
    </row>
    <row r="309" spans="1:7" ht="14.25">
      <c r="A309" s="88"/>
      <c r="B309" s="129"/>
      <c r="C309" s="130"/>
      <c r="D309" s="130"/>
      <c r="E309" s="88"/>
      <c r="F309" s="88"/>
      <c r="G309" s="88"/>
    </row>
    <row r="310" spans="1:7" s="117" customFormat="1" ht="14.25">
      <c r="A310" s="151"/>
      <c r="B310" s="191" t="s">
        <v>224</v>
      </c>
      <c r="C310" s="197">
        <f>(9.8*2.8)+2.39</f>
        <v>29.830000000000002</v>
      </c>
      <c r="D310" s="200" t="s">
        <v>1</v>
      </c>
      <c r="E310" s="151"/>
      <c r="F310" s="151"/>
      <c r="G310" s="151"/>
    </row>
    <row r="311" spans="1:7" ht="14.25">
      <c r="A311" s="88"/>
      <c r="B311" s="191" t="s">
        <v>222</v>
      </c>
      <c r="C311" s="197">
        <f>0.9*2.1</f>
        <v>1.8900000000000001</v>
      </c>
      <c r="D311" s="198" t="s">
        <v>1</v>
      </c>
      <c r="E311" s="88"/>
      <c r="F311" s="88"/>
      <c r="G311" s="88"/>
    </row>
    <row r="312" spans="1:7" ht="14.25">
      <c r="A312" s="88"/>
      <c r="B312" s="191" t="s">
        <v>223</v>
      </c>
      <c r="C312" s="197">
        <f>0.8*0.6</f>
        <v>0.48</v>
      </c>
      <c r="D312" s="198" t="s">
        <v>1</v>
      </c>
      <c r="E312" s="88"/>
      <c r="F312" s="88"/>
      <c r="G312" s="88"/>
    </row>
    <row r="313" spans="1:7" s="147" customFormat="1" ht="15">
      <c r="A313" s="146"/>
      <c r="B313" s="191" t="s">
        <v>228</v>
      </c>
      <c r="C313" s="197">
        <f>C320</f>
        <v>4.45</v>
      </c>
      <c r="D313" s="200" t="s">
        <v>1</v>
      </c>
      <c r="E313" s="146"/>
      <c r="F313" s="146"/>
      <c r="G313" s="146"/>
    </row>
    <row r="314" spans="1:7" ht="14.25">
      <c r="A314" s="88"/>
      <c r="B314" s="157" t="s">
        <v>277</v>
      </c>
      <c r="C314" s="158">
        <f>C310-C311-C312-C313</f>
        <v>23.01</v>
      </c>
      <c r="D314" s="159" t="s">
        <v>1</v>
      </c>
      <c r="E314" s="88"/>
      <c r="F314" s="88"/>
      <c r="G314" s="88"/>
    </row>
    <row r="315" spans="1:7" ht="15" thickBot="1">
      <c r="A315" s="88"/>
      <c r="B315" s="157"/>
      <c r="C315" s="158"/>
      <c r="D315" s="159"/>
      <c r="E315" s="88"/>
      <c r="F315" s="88"/>
      <c r="G315" s="88"/>
    </row>
    <row r="316" spans="1:7" s="117" customFormat="1" ht="28.5" customHeight="1" thickBot="1">
      <c r="A316" s="186" t="s">
        <v>344</v>
      </c>
      <c r="B316" s="270" t="s">
        <v>249</v>
      </c>
      <c r="C316" s="270" t="s">
        <v>1</v>
      </c>
      <c r="D316" s="270">
        <v>1177.99</v>
      </c>
      <c r="E316" s="270">
        <v>61.81</v>
      </c>
      <c r="F316" s="270">
        <v>78.2</v>
      </c>
      <c r="G316" s="270">
        <v>92118.81</v>
      </c>
    </row>
    <row r="317" spans="1:7" ht="14.25">
      <c r="A317" s="88"/>
      <c r="B317" s="129"/>
      <c r="C317" s="130"/>
      <c r="D317" s="130"/>
      <c r="E317" s="88"/>
      <c r="F317" s="88"/>
      <c r="G317" s="88"/>
    </row>
    <row r="318" spans="1:7" ht="14.25">
      <c r="A318" s="88"/>
      <c r="B318" s="191" t="s">
        <v>226</v>
      </c>
      <c r="C318" s="197">
        <f>9.8-0.9</f>
        <v>8.9</v>
      </c>
      <c r="D318" s="144" t="s">
        <v>11</v>
      </c>
      <c r="E318" s="88"/>
      <c r="F318" s="88"/>
      <c r="G318" s="88"/>
    </row>
    <row r="319" spans="1:7" ht="14.25">
      <c r="A319" s="88"/>
      <c r="B319" s="191" t="s">
        <v>227</v>
      </c>
      <c r="C319" s="197">
        <v>0.5</v>
      </c>
      <c r="D319" s="198" t="s">
        <v>11</v>
      </c>
      <c r="E319" s="88"/>
      <c r="F319" s="88"/>
      <c r="G319" s="88"/>
    </row>
    <row r="320" spans="1:7" s="147" customFormat="1" ht="15">
      <c r="A320" s="146"/>
      <c r="B320" s="157" t="s">
        <v>228</v>
      </c>
      <c r="C320" s="158">
        <f>C318*C319</f>
        <v>4.45</v>
      </c>
      <c r="D320" s="159" t="s">
        <v>1</v>
      </c>
      <c r="E320" s="146"/>
      <c r="F320" s="146"/>
      <c r="G320" s="146"/>
    </row>
    <row r="321" spans="1:7" ht="15" thickBot="1">
      <c r="A321" s="88"/>
      <c r="B321" s="129"/>
      <c r="C321" s="130"/>
      <c r="D321" s="130"/>
      <c r="E321" s="88"/>
      <c r="F321" s="88"/>
      <c r="G321" s="88"/>
    </row>
    <row r="322" spans="1:7" s="182" customFormat="1" ht="26.25" customHeight="1" thickBot="1">
      <c r="A322" s="188">
        <v>11</v>
      </c>
      <c r="B322" s="271" t="s">
        <v>74</v>
      </c>
      <c r="C322" s="271"/>
      <c r="D322" s="271"/>
      <c r="E322" s="271"/>
      <c r="F322" s="271"/>
      <c r="G322" s="271">
        <f>SUM(G323:G354)</f>
        <v>369793.43</v>
      </c>
    </row>
    <row r="323" spans="1:7" s="117" customFormat="1" ht="34.5" customHeight="1" thickBot="1">
      <c r="A323" s="186" t="s">
        <v>302</v>
      </c>
      <c r="B323" s="270" t="s">
        <v>118</v>
      </c>
      <c r="C323" s="270" t="s">
        <v>2</v>
      </c>
      <c r="D323" s="270">
        <v>160.18</v>
      </c>
      <c r="E323" s="270">
        <v>130.47</v>
      </c>
      <c r="F323" s="270">
        <v>165.07</v>
      </c>
      <c r="G323" s="270">
        <v>26440.91</v>
      </c>
    </row>
    <row r="324" spans="1:7" ht="14.25">
      <c r="A324" s="88"/>
      <c r="B324" s="129"/>
      <c r="C324" s="130"/>
      <c r="D324" s="130"/>
      <c r="E324" s="88"/>
      <c r="F324" s="88"/>
      <c r="G324" s="88"/>
    </row>
    <row r="325" spans="1:7" ht="14.25">
      <c r="A325" s="88"/>
      <c r="B325" s="191" t="s">
        <v>229</v>
      </c>
      <c r="C325" s="197">
        <v>3.8</v>
      </c>
      <c r="D325" s="198" t="s">
        <v>1</v>
      </c>
      <c r="E325" s="88"/>
      <c r="F325" s="88"/>
      <c r="G325" s="88"/>
    </row>
    <row r="326" spans="1:7" ht="14.25">
      <c r="A326" s="88"/>
      <c r="B326" s="191" t="s">
        <v>163</v>
      </c>
      <c r="C326" s="197">
        <v>0.06</v>
      </c>
      <c r="D326" s="198" t="s">
        <v>11</v>
      </c>
      <c r="E326" s="88"/>
      <c r="F326" s="88"/>
      <c r="G326" s="88"/>
    </row>
    <row r="327" spans="1:7" s="147" customFormat="1" ht="15">
      <c r="A327" s="146"/>
      <c r="B327" s="157" t="s">
        <v>230</v>
      </c>
      <c r="C327" s="158">
        <f>C325*C326</f>
        <v>0.22799999999999998</v>
      </c>
      <c r="D327" s="159" t="s">
        <v>2</v>
      </c>
      <c r="E327" s="146"/>
      <c r="F327" s="146"/>
      <c r="G327" s="146"/>
    </row>
    <row r="328" spans="1:7" ht="15" thickBot="1">
      <c r="A328" s="88"/>
      <c r="B328" s="129"/>
      <c r="C328" s="130"/>
      <c r="D328" s="130"/>
      <c r="E328" s="88"/>
      <c r="F328" s="88"/>
      <c r="G328" s="88"/>
    </row>
    <row r="329" spans="1:7" s="117" customFormat="1" ht="28.5" customHeight="1" thickBot="1">
      <c r="A329" s="186" t="s">
        <v>345</v>
      </c>
      <c r="B329" s="270" t="s">
        <v>119</v>
      </c>
      <c r="C329" s="270" t="s">
        <v>1</v>
      </c>
      <c r="D329" s="270">
        <v>2669.67</v>
      </c>
      <c r="E329" s="270">
        <v>8.95</v>
      </c>
      <c r="F329" s="270">
        <v>11.32</v>
      </c>
      <c r="G329" s="270">
        <v>30220.66</v>
      </c>
    </row>
    <row r="330" spans="1:7" s="136" customFormat="1" ht="12.75">
      <c r="A330" s="138"/>
      <c r="B330" s="138"/>
      <c r="C330" s="196"/>
      <c r="D330" s="137"/>
      <c r="E330" s="139"/>
      <c r="F330" s="139"/>
      <c r="G330" s="139"/>
    </row>
    <row r="331" spans="1:7" s="147" customFormat="1" ht="15">
      <c r="A331" s="146"/>
      <c r="B331" s="157" t="s">
        <v>231</v>
      </c>
      <c r="C331" s="158">
        <f>C325</f>
        <v>3.8</v>
      </c>
      <c r="D331" s="159" t="s">
        <v>1</v>
      </c>
      <c r="E331" s="146"/>
      <c r="F331" s="146"/>
      <c r="G331" s="146"/>
    </row>
    <row r="332" spans="1:7" ht="15" thickBot="1">
      <c r="A332" s="88"/>
      <c r="B332" s="129"/>
      <c r="C332" s="130"/>
      <c r="D332" s="130"/>
      <c r="E332" s="88"/>
      <c r="F332" s="88"/>
      <c r="G332" s="88"/>
    </row>
    <row r="333" spans="1:7" s="117" customFormat="1" ht="27" customHeight="1" thickBot="1">
      <c r="A333" s="186" t="s">
        <v>346</v>
      </c>
      <c r="B333" s="270" t="s">
        <v>120</v>
      </c>
      <c r="C333" s="270" t="s">
        <v>1</v>
      </c>
      <c r="D333" s="270">
        <v>1184.16</v>
      </c>
      <c r="E333" s="270">
        <v>83.39</v>
      </c>
      <c r="F333" s="270">
        <v>105.5</v>
      </c>
      <c r="G333" s="270">
        <v>124928.88</v>
      </c>
    </row>
    <row r="334" spans="1:7" s="136" customFormat="1" ht="12.75">
      <c r="A334" s="138"/>
      <c r="B334" s="138"/>
      <c r="C334" s="196"/>
      <c r="D334" s="137"/>
      <c r="E334" s="139"/>
      <c r="F334" s="139"/>
      <c r="G334" s="139"/>
    </row>
    <row r="335" spans="1:7" s="169" customFormat="1" ht="12.75">
      <c r="A335" s="167"/>
      <c r="B335" s="166" t="s">
        <v>264</v>
      </c>
      <c r="C335" s="201">
        <v>3.8</v>
      </c>
      <c r="D335" s="167" t="s">
        <v>1</v>
      </c>
      <c r="E335" s="168"/>
      <c r="F335" s="168"/>
      <c r="G335" s="168"/>
    </row>
    <row r="336" spans="1:7" ht="15" thickBot="1">
      <c r="A336" s="88"/>
      <c r="B336" s="191"/>
      <c r="C336" s="197"/>
      <c r="D336" s="198"/>
      <c r="E336" s="88"/>
      <c r="F336" s="88"/>
      <c r="G336" s="88"/>
    </row>
    <row r="337" spans="1:7" s="117" customFormat="1" ht="28.5" customHeight="1" thickBot="1">
      <c r="A337" s="186" t="s">
        <v>347</v>
      </c>
      <c r="B337" s="270" t="s">
        <v>121</v>
      </c>
      <c r="C337" s="270" t="s">
        <v>1</v>
      </c>
      <c r="D337" s="270">
        <v>1184.16</v>
      </c>
      <c r="E337" s="270">
        <v>83.39</v>
      </c>
      <c r="F337" s="270">
        <v>105.5</v>
      </c>
      <c r="G337" s="270">
        <v>124928.88</v>
      </c>
    </row>
    <row r="338" spans="1:7" s="136" customFormat="1" ht="12.75">
      <c r="A338" s="138"/>
      <c r="B338" s="138"/>
      <c r="C338" s="196"/>
      <c r="D338" s="137"/>
      <c r="E338" s="139"/>
      <c r="F338" s="139"/>
      <c r="G338" s="139"/>
    </row>
    <row r="339" spans="1:7" s="169" customFormat="1" ht="12.75">
      <c r="A339" s="167"/>
      <c r="B339" s="166" t="s">
        <v>264</v>
      </c>
      <c r="C339" s="201">
        <v>3.8</v>
      </c>
      <c r="D339" s="167" t="s">
        <v>1</v>
      </c>
      <c r="E339" s="168"/>
      <c r="F339" s="168"/>
      <c r="G339" s="168"/>
    </row>
    <row r="340" spans="1:7" ht="15" thickBot="1">
      <c r="A340" s="88"/>
      <c r="B340" s="191"/>
      <c r="C340" s="197"/>
      <c r="D340" s="198"/>
      <c r="E340" s="88"/>
      <c r="F340" s="88"/>
      <c r="G340" s="88"/>
    </row>
    <row r="341" spans="1:7" s="117" customFormat="1" ht="38.25" customHeight="1" thickBot="1">
      <c r="A341" s="186" t="s">
        <v>348</v>
      </c>
      <c r="B341" s="270" t="s">
        <v>250</v>
      </c>
      <c r="C341" s="270" t="s">
        <v>1</v>
      </c>
      <c r="D341" s="270">
        <v>681.98</v>
      </c>
      <c r="E341" s="270">
        <v>36.67</v>
      </c>
      <c r="F341" s="270">
        <v>46.39</v>
      </c>
      <c r="G341" s="270">
        <v>31637.05</v>
      </c>
    </row>
    <row r="342" spans="1:7" s="136" customFormat="1" ht="15.75" customHeight="1">
      <c r="A342" s="138"/>
      <c r="B342" s="138"/>
      <c r="C342" s="196"/>
      <c r="D342" s="137"/>
      <c r="E342" s="139"/>
      <c r="F342" s="139"/>
      <c r="G342" s="139"/>
    </row>
    <row r="343" spans="1:7" ht="14.25">
      <c r="A343" s="88"/>
      <c r="B343" s="191" t="s">
        <v>162</v>
      </c>
      <c r="C343" s="197">
        <v>3.8</v>
      </c>
      <c r="D343" s="198" t="s">
        <v>2</v>
      </c>
      <c r="E343" s="88"/>
      <c r="F343" s="88"/>
      <c r="G343" s="88"/>
    </row>
    <row r="344" spans="1:7" ht="14.25">
      <c r="A344" s="88"/>
      <c r="B344" s="191" t="s">
        <v>252</v>
      </c>
      <c r="C344" s="197">
        <v>0.06</v>
      </c>
      <c r="D344" s="198" t="s">
        <v>11</v>
      </c>
      <c r="E344" s="88"/>
      <c r="F344" s="88"/>
      <c r="G344" s="88"/>
    </row>
    <row r="345" spans="1:7" ht="14.25">
      <c r="A345" s="88"/>
      <c r="B345" s="191" t="s">
        <v>238</v>
      </c>
      <c r="C345" s="197">
        <f>C343*C344</f>
        <v>0.22799999999999998</v>
      </c>
      <c r="D345" s="198" t="s">
        <v>2</v>
      </c>
      <c r="E345" s="88"/>
      <c r="F345" s="88"/>
      <c r="G345" s="88"/>
    </row>
    <row r="346" spans="1:7" ht="14.25">
      <c r="A346" s="88"/>
      <c r="B346" s="191" t="s">
        <v>175</v>
      </c>
      <c r="C346" s="197">
        <v>30</v>
      </c>
      <c r="D346" s="198" t="s">
        <v>193</v>
      </c>
      <c r="E346" s="88"/>
      <c r="F346" s="88"/>
      <c r="G346" s="88"/>
    </row>
    <row r="347" spans="1:7" s="147" customFormat="1" ht="15">
      <c r="A347" s="146"/>
      <c r="B347" s="157" t="s">
        <v>201</v>
      </c>
      <c r="C347" s="158">
        <f>(C345)*((C346+100)/100)</f>
        <v>0.2964</v>
      </c>
      <c r="D347" s="159" t="s">
        <v>2</v>
      </c>
      <c r="E347" s="146"/>
      <c r="F347" s="146"/>
      <c r="G347" s="146"/>
    </row>
    <row r="348" spans="1:7" ht="12" customHeight="1" thickBot="1">
      <c r="A348" s="88"/>
      <c r="B348" s="157"/>
      <c r="C348" s="158"/>
      <c r="D348" s="159"/>
      <c r="E348" s="88"/>
      <c r="F348" s="88"/>
      <c r="G348" s="88"/>
    </row>
    <row r="349" spans="1:7" s="117" customFormat="1" ht="31.5" customHeight="1" thickBot="1">
      <c r="A349" s="186" t="s">
        <v>349</v>
      </c>
      <c r="B349" s="270" t="s">
        <v>122</v>
      </c>
      <c r="C349" s="270" t="s">
        <v>1</v>
      </c>
      <c r="D349" s="270">
        <v>681.98</v>
      </c>
      <c r="E349" s="270">
        <v>36.67</v>
      </c>
      <c r="F349" s="270">
        <v>46.39</v>
      </c>
      <c r="G349" s="270">
        <v>31637.05</v>
      </c>
    </row>
    <row r="350" spans="1:7" ht="14.25">
      <c r="A350" s="88"/>
      <c r="B350" s="132"/>
      <c r="C350" s="133"/>
      <c r="D350" s="133"/>
      <c r="E350" s="88"/>
      <c r="F350" s="88"/>
      <c r="G350" s="88"/>
    </row>
    <row r="351" spans="1:7" ht="14.25">
      <c r="A351" s="88"/>
      <c r="B351" s="191" t="s">
        <v>261</v>
      </c>
      <c r="C351" s="197">
        <f>C347</f>
        <v>0.2964</v>
      </c>
      <c r="D351" s="198" t="s">
        <v>2</v>
      </c>
      <c r="E351" s="88"/>
      <c r="F351" s="88"/>
      <c r="G351" s="88"/>
    </row>
    <row r="352" spans="1:7" ht="14.25">
      <c r="A352" s="88"/>
      <c r="B352" s="191" t="s">
        <v>164</v>
      </c>
      <c r="C352" s="199">
        <v>13.7</v>
      </c>
      <c r="D352" s="198" t="s">
        <v>165</v>
      </c>
      <c r="E352" s="88"/>
      <c r="F352" s="88"/>
      <c r="G352" s="88"/>
    </row>
    <row r="353" spans="1:7" s="150" customFormat="1" ht="12.75">
      <c r="A353" s="148"/>
      <c r="B353" s="155" t="s">
        <v>0</v>
      </c>
      <c r="C353" s="156">
        <f>C351*C352</f>
        <v>4.06068</v>
      </c>
      <c r="D353" s="170" t="s">
        <v>266</v>
      </c>
      <c r="E353" s="148"/>
      <c r="F353" s="148"/>
      <c r="G353" s="148"/>
    </row>
    <row r="354" spans="1:7" ht="15" thickBot="1">
      <c r="A354" s="88"/>
      <c r="B354" s="157"/>
      <c r="C354" s="158"/>
      <c r="D354" s="159"/>
      <c r="E354" s="88"/>
      <c r="F354" s="88"/>
      <c r="G354" s="88"/>
    </row>
    <row r="355" spans="1:7" s="182" customFormat="1" ht="26.25" customHeight="1" thickBot="1">
      <c r="A355" s="188">
        <v>12</v>
      </c>
      <c r="B355" s="271" t="s">
        <v>75</v>
      </c>
      <c r="C355" s="271"/>
      <c r="D355" s="271"/>
      <c r="E355" s="271"/>
      <c r="F355" s="271"/>
      <c r="G355" s="271">
        <f>SUM(G356:G375)</f>
        <v>15602.88</v>
      </c>
    </row>
    <row r="356" spans="1:7" s="117" customFormat="1" ht="27" customHeight="1" thickBot="1">
      <c r="A356" s="186" t="s">
        <v>303</v>
      </c>
      <c r="B356" s="270" t="s">
        <v>131</v>
      </c>
      <c r="C356" s="270" t="s">
        <v>51</v>
      </c>
      <c r="D356" s="270"/>
      <c r="E356" s="270">
        <v>12.25</v>
      </c>
      <c r="F356" s="270">
        <v>15.49</v>
      </c>
      <c r="G356" s="270">
        <v>6025.61</v>
      </c>
    </row>
    <row r="357" spans="1:7" ht="14.25">
      <c r="A357" s="88"/>
      <c r="B357" s="129"/>
      <c r="C357" s="130"/>
      <c r="D357" s="130"/>
      <c r="E357" s="88"/>
      <c r="F357" s="88"/>
      <c r="G357" s="88"/>
    </row>
    <row r="358" spans="1:7" s="147" customFormat="1" ht="15">
      <c r="A358" s="146"/>
      <c r="B358" s="157" t="s">
        <v>0</v>
      </c>
      <c r="C358" s="158">
        <v>2</v>
      </c>
      <c r="D358" s="159" t="s">
        <v>79</v>
      </c>
      <c r="E358" s="146"/>
      <c r="F358" s="146"/>
      <c r="G358" s="146"/>
    </row>
    <row r="359" spans="1:7" ht="15" thickBot="1">
      <c r="A359" s="88"/>
      <c r="B359" s="129"/>
      <c r="C359" s="130"/>
      <c r="D359" s="130"/>
      <c r="E359" s="88"/>
      <c r="F359" s="88"/>
      <c r="G359" s="88"/>
    </row>
    <row r="360" spans="1:7" s="117" customFormat="1" ht="28.5" customHeight="1" thickBot="1">
      <c r="A360" s="186" t="s">
        <v>503</v>
      </c>
      <c r="B360" s="270" t="s">
        <v>467</v>
      </c>
      <c r="C360" s="270" t="s">
        <v>52</v>
      </c>
      <c r="D360" s="270"/>
      <c r="E360" s="270">
        <v>10.04</v>
      </c>
      <c r="F360" s="270">
        <v>12.7</v>
      </c>
      <c r="G360" s="270">
        <v>3340.1</v>
      </c>
    </row>
    <row r="361" spans="1:7" ht="14.25">
      <c r="A361" s="88"/>
      <c r="B361" s="129"/>
      <c r="C361" s="130"/>
      <c r="D361" s="130"/>
      <c r="E361" s="88"/>
      <c r="F361" s="88"/>
      <c r="G361" s="88"/>
    </row>
    <row r="362" spans="1:7" s="147" customFormat="1" ht="15">
      <c r="A362" s="146"/>
      <c r="B362" s="157" t="s">
        <v>0</v>
      </c>
      <c r="C362" s="158">
        <v>210</v>
      </c>
      <c r="D362" s="159" t="s">
        <v>11</v>
      </c>
      <c r="E362" s="146"/>
      <c r="F362" s="146"/>
      <c r="G362" s="146"/>
    </row>
    <row r="363" spans="1:7" ht="15" thickBot="1">
      <c r="A363" s="88"/>
      <c r="B363" s="129"/>
      <c r="C363" s="130"/>
      <c r="D363" s="130"/>
      <c r="E363" s="88"/>
      <c r="F363" s="88"/>
      <c r="G363" s="88"/>
    </row>
    <row r="364" spans="1:7" s="117" customFormat="1" ht="30.75" customHeight="1" thickBot="1">
      <c r="A364" s="186" t="s">
        <v>504</v>
      </c>
      <c r="B364" s="270" t="s">
        <v>486</v>
      </c>
      <c r="C364" s="270" t="s">
        <v>52</v>
      </c>
      <c r="D364" s="270"/>
      <c r="E364" s="270">
        <v>14.73</v>
      </c>
      <c r="F364" s="270">
        <v>18.63</v>
      </c>
      <c r="G364" s="270">
        <v>5626.26</v>
      </c>
    </row>
    <row r="365" spans="1:7" ht="14.25">
      <c r="A365" s="88"/>
      <c r="B365" s="129"/>
      <c r="C365" s="130"/>
      <c r="D365" s="130"/>
      <c r="E365" s="88"/>
      <c r="F365" s="88"/>
      <c r="G365" s="88"/>
    </row>
    <row r="366" spans="1:7" s="147" customFormat="1" ht="15">
      <c r="A366" s="146"/>
      <c r="B366" s="157" t="s">
        <v>0</v>
      </c>
      <c r="C366" s="158">
        <v>150</v>
      </c>
      <c r="D366" s="159" t="s">
        <v>11</v>
      </c>
      <c r="E366" s="146"/>
      <c r="F366" s="146"/>
      <c r="G366" s="146"/>
    </row>
    <row r="367" spans="1:7" ht="15" thickBot="1">
      <c r="A367" s="88"/>
      <c r="B367" s="129"/>
      <c r="C367" s="130"/>
      <c r="D367" s="130"/>
      <c r="E367" s="88"/>
      <c r="F367" s="88"/>
      <c r="G367" s="88"/>
    </row>
    <row r="368" spans="1:7" s="117" customFormat="1" ht="38.25" customHeight="1" thickBot="1">
      <c r="A368" s="186" t="s">
        <v>505</v>
      </c>
      <c r="B368" s="270" t="s">
        <v>487</v>
      </c>
      <c r="C368" s="270" t="s">
        <v>52</v>
      </c>
      <c r="D368" s="270"/>
      <c r="E368" s="270">
        <v>13.43</v>
      </c>
      <c r="F368" s="270">
        <v>16.99</v>
      </c>
      <c r="G368" s="270">
        <v>526.69</v>
      </c>
    </row>
    <row r="369" spans="1:7" ht="14.25">
      <c r="A369" s="88"/>
      <c r="B369" s="129"/>
      <c r="C369" s="130"/>
      <c r="D369" s="130"/>
      <c r="E369" s="88"/>
      <c r="F369" s="88"/>
      <c r="G369" s="88"/>
    </row>
    <row r="370" spans="1:7" s="147" customFormat="1" ht="15">
      <c r="A370" s="146"/>
      <c r="B370" s="157" t="s">
        <v>0</v>
      </c>
      <c r="C370" s="158">
        <v>2</v>
      </c>
      <c r="D370" s="159" t="s">
        <v>11</v>
      </c>
      <c r="E370" s="146"/>
      <c r="F370" s="146"/>
      <c r="G370" s="146"/>
    </row>
    <row r="371" spans="1:7" ht="15" thickBot="1">
      <c r="A371" s="88"/>
      <c r="B371" s="129"/>
      <c r="C371" s="130"/>
      <c r="D371" s="130"/>
      <c r="E371" s="88"/>
      <c r="F371" s="88"/>
      <c r="G371" s="88"/>
    </row>
    <row r="372" spans="1:7" s="117" customFormat="1" ht="38.25" customHeight="1" thickBot="1">
      <c r="A372" s="186" t="s">
        <v>506</v>
      </c>
      <c r="B372" s="270" t="s">
        <v>488</v>
      </c>
      <c r="C372" s="270" t="s">
        <v>52</v>
      </c>
      <c r="D372" s="270"/>
      <c r="E372" s="270">
        <v>33.29</v>
      </c>
      <c r="F372" s="270">
        <v>42.11</v>
      </c>
      <c r="G372" s="270">
        <v>84.22</v>
      </c>
    </row>
    <row r="373" spans="1:7" ht="14.25">
      <c r="A373" s="88"/>
      <c r="B373" s="129"/>
      <c r="C373" s="130"/>
      <c r="D373" s="130"/>
      <c r="E373" s="88"/>
      <c r="F373" s="88"/>
      <c r="G373" s="88"/>
    </row>
    <row r="374" spans="1:7" s="147" customFormat="1" ht="15">
      <c r="A374" s="146"/>
      <c r="B374" s="157" t="s">
        <v>0</v>
      </c>
      <c r="C374" s="158">
        <v>50</v>
      </c>
      <c r="D374" s="159" t="s">
        <v>11</v>
      </c>
      <c r="E374" s="146"/>
      <c r="F374" s="146"/>
      <c r="G374" s="146"/>
    </row>
    <row r="375" spans="1:7" ht="16.5" customHeight="1" thickBot="1">
      <c r="A375" s="88"/>
      <c r="B375" s="129"/>
      <c r="C375" s="130"/>
      <c r="D375" s="130"/>
      <c r="E375" s="88"/>
      <c r="F375" s="88"/>
      <c r="G375" s="88"/>
    </row>
    <row r="376" spans="1:7" s="117" customFormat="1" ht="33.75" customHeight="1" thickBot="1">
      <c r="A376" s="186" t="s">
        <v>507</v>
      </c>
      <c r="B376" s="270" t="s">
        <v>130</v>
      </c>
      <c r="C376" s="270" t="s">
        <v>52</v>
      </c>
      <c r="D376" s="270"/>
      <c r="E376" s="270">
        <v>33.29</v>
      </c>
      <c r="F376" s="270">
        <v>42.11</v>
      </c>
      <c r="G376" s="270">
        <v>84.22</v>
      </c>
    </row>
    <row r="377" spans="1:7" ht="14.25">
      <c r="A377" s="88"/>
      <c r="B377" s="129"/>
      <c r="C377" s="130"/>
      <c r="D377" s="130"/>
      <c r="E377" s="88"/>
      <c r="F377" s="88"/>
      <c r="G377" s="88"/>
    </row>
    <row r="378" spans="1:7" s="147" customFormat="1" ht="15">
      <c r="A378" s="146"/>
      <c r="B378" s="157" t="s">
        <v>0</v>
      </c>
      <c r="C378" s="158">
        <v>55</v>
      </c>
      <c r="D378" s="159" t="s">
        <v>11</v>
      </c>
      <c r="E378" s="146"/>
      <c r="F378" s="146"/>
      <c r="G378" s="146"/>
    </row>
    <row r="379" spans="1:7" ht="16.5" customHeight="1" thickBot="1">
      <c r="A379" s="88"/>
      <c r="B379" s="129"/>
      <c r="C379" s="130"/>
      <c r="D379" s="130"/>
      <c r="E379" s="88"/>
      <c r="F379" s="88"/>
      <c r="G379" s="88"/>
    </row>
    <row r="380" spans="1:7" s="117" customFormat="1" ht="34.5" customHeight="1" thickBot="1">
      <c r="A380" s="186" t="s">
        <v>508</v>
      </c>
      <c r="B380" s="270" t="s">
        <v>135</v>
      </c>
      <c r="C380" s="270" t="s">
        <v>52</v>
      </c>
      <c r="D380" s="270"/>
      <c r="E380" s="270">
        <v>33.29</v>
      </c>
      <c r="F380" s="270">
        <v>42.11</v>
      </c>
      <c r="G380" s="270">
        <v>84.22</v>
      </c>
    </row>
    <row r="381" spans="1:7" ht="14.25">
      <c r="A381" s="88"/>
      <c r="B381" s="129"/>
      <c r="C381" s="130"/>
      <c r="D381" s="130"/>
      <c r="E381" s="88"/>
      <c r="F381" s="88"/>
      <c r="G381" s="88"/>
    </row>
    <row r="382" spans="1:7" s="147" customFormat="1" ht="15">
      <c r="A382" s="146"/>
      <c r="B382" s="157" t="s">
        <v>0</v>
      </c>
      <c r="C382" s="158">
        <v>57</v>
      </c>
      <c r="D382" s="159" t="s">
        <v>11</v>
      </c>
      <c r="E382" s="146"/>
      <c r="F382" s="146"/>
      <c r="G382" s="146"/>
    </row>
    <row r="383" spans="1:7" ht="16.5" customHeight="1" thickBot="1">
      <c r="A383" s="88"/>
      <c r="B383" s="129"/>
      <c r="C383" s="130"/>
      <c r="D383" s="130"/>
      <c r="E383" s="88"/>
      <c r="F383" s="88"/>
      <c r="G383" s="88"/>
    </row>
    <row r="384" spans="1:7" s="117" customFormat="1" ht="24.75" customHeight="1" thickBot="1">
      <c r="A384" s="186" t="s">
        <v>509</v>
      </c>
      <c r="B384" s="270" t="s">
        <v>134</v>
      </c>
      <c r="C384" s="270" t="s">
        <v>51</v>
      </c>
      <c r="D384" s="270"/>
      <c r="E384" s="270">
        <v>33.29</v>
      </c>
      <c r="F384" s="270">
        <v>42.11</v>
      </c>
      <c r="G384" s="270">
        <v>84.22</v>
      </c>
    </row>
    <row r="385" spans="1:7" ht="14.25">
      <c r="A385" s="88"/>
      <c r="B385" s="129"/>
      <c r="C385" s="130"/>
      <c r="D385" s="130"/>
      <c r="E385" s="88"/>
      <c r="F385" s="88"/>
      <c r="G385" s="88"/>
    </row>
    <row r="386" spans="1:7" s="150" customFormat="1" ht="12.75">
      <c r="A386" s="148"/>
      <c r="B386" s="149" t="s">
        <v>466</v>
      </c>
      <c r="C386" s="171">
        <v>57</v>
      </c>
      <c r="D386" s="159" t="s">
        <v>79</v>
      </c>
      <c r="E386" s="148"/>
      <c r="F386" s="148"/>
      <c r="G386" s="148"/>
    </row>
    <row r="387" spans="1:7" s="141" customFormat="1" ht="13.5" thickBot="1">
      <c r="A387" s="140"/>
      <c r="B387" s="142"/>
      <c r="C387" s="145"/>
      <c r="D387" s="198"/>
      <c r="E387" s="140"/>
      <c r="F387" s="140"/>
      <c r="G387" s="140"/>
    </row>
    <row r="388" spans="1:7" s="117" customFormat="1" ht="32.25" customHeight="1" thickBot="1">
      <c r="A388" s="186" t="s">
        <v>510</v>
      </c>
      <c r="B388" s="270" t="s">
        <v>489</v>
      </c>
      <c r="C388" s="270" t="s">
        <v>51</v>
      </c>
      <c r="D388" s="270"/>
      <c r="E388" s="270">
        <v>33.29</v>
      </c>
      <c r="F388" s="270">
        <v>42.11</v>
      </c>
      <c r="G388" s="270">
        <v>84.22</v>
      </c>
    </row>
    <row r="389" spans="1:7" ht="14.25">
      <c r="A389" s="88"/>
      <c r="B389" s="129"/>
      <c r="C389" s="130"/>
      <c r="D389" s="130"/>
      <c r="E389" s="88"/>
      <c r="F389" s="88"/>
      <c r="G389" s="88"/>
    </row>
    <row r="390" spans="1:7" s="147" customFormat="1" ht="15">
      <c r="A390" s="146"/>
      <c r="B390" s="157" t="s">
        <v>0</v>
      </c>
      <c r="C390" s="158">
        <v>2</v>
      </c>
      <c r="D390" s="159" t="s">
        <v>79</v>
      </c>
      <c r="E390" s="146"/>
      <c r="F390" s="146"/>
      <c r="G390" s="146"/>
    </row>
    <row r="391" spans="1:7" ht="16.5" customHeight="1" thickBot="1">
      <c r="A391" s="88"/>
      <c r="B391" s="129"/>
      <c r="C391" s="130"/>
      <c r="D391" s="130"/>
      <c r="E391" s="88"/>
      <c r="F391" s="88"/>
      <c r="G391" s="88"/>
    </row>
    <row r="392" spans="1:7" s="117" customFormat="1" ht="31.5" customHeight="1" thickBot="1">
      <c r="A392" s="186" t="s">
        <v>511</v>
      </c>
      <c r="B392" s="270" t="s">
        <v>490</v>
      </c>
      <c r="C392" s="270" t="s">
        <v>51</v>
      </c>
      <c r="D392" s="270"/>
      <c r="E392" s="270">
        <v>33.29</v>
      </c>
      <c r="F392" s="270">
        <v>42.11</v>
      </c>
      <c r="G392" s="270">
        <v>84.22</v>
      </c>
    </row>
    <row r="393" spans="1:7" ht="14.25">
      <c r="A393" s="88"/>
      <c r="B393" s="129"/>
      <c r="C393" s="130"/>
      <c r="D393" s="130"/>
      <c r="E393" s="88"/>
      <c r="F393" s="88"/>
      <c r="G393" s="88"/>
    </row>
    <row r="394" spans="1:7" s="147" customFormat="1" ht="15">
      <c r="A394" s="146"/>
      <c r="B394" s="157" t="s">
        <v>0</v>
      </c>
      <c r="C394" s="158">
        <v>2</v>
      </c>
      <c r="D394" s="159" t="s">
        <v>79</v>
      </c>
      <c r="E394" s="146"/>
      <c r="F394" s="146"/>
      <c r="G394" s="146"/>
    </row>
    <row r="395" spans="1:7" ht="16.5" customHeight="1" thickBot="1">
      <c r="A395" s="88"/>
      <c r="B395" s="129"/>
      <c r="C395" s="130"/>
      <c r="D395" s="130"/>
      <c r="E395" s="88"/>
      <c r="F395" s="88"/>
      <c r="G395" s="88"/>
    </row>
    <row r="396" spans="1:7" s="117" customFormat="1" ht="32.25" customHeight="1" thickBot="1">
      <c r="A396" s="186" t="s">
        <v>512</v>
      </c>
      <c r="B396" s="270" t="s">
        <v>491</v>
      </c>
      <c r="C396" s="270" t="s">
        <v>51</v>
      </c>
      <c r="D396" s="270"/>
      <c r="E396" s="270">
        <v>33.29</v>
      </c>
      <c r="F396" s="270">
        <v>42.11</v>
      </c>
      <c r="G396" s="270">
        <v>84.22</v>
      </c>
    </row>
    <row r="397" spans="1:7" ht="14.25">
      <c r="A397" s="88"/>
      <c r="B397" s="129"/>
      <c r="C397" s="130"/>
      <c r="D397" s="130"/>
      <c r="E397" s="88"/>
      <c r="F397" s="88"/>
      <c r="G397" s="88"/>
    </row>
    <row r="398" spans="1:7" s="147" customFormat="1" ht="15">
      <c r="A398" s="146"/>
      <c r="B398" s="157" t="s">
        <v>0</v>
      </c>
      <c r="C398" s="158">
        <v>9</v>
      </c>
      <c r="D398" s="159" t="s">
        <v>79</v>
      </c>
      <c r="E398" s="146"/>
      <c r="F398" s="146"/>
      <c r="G398" s="146"/>
    </row>
    <row r="399" spans="1:7" ht="16.5" customHeight="1" thickBot="1">
      <c r="A399" s="88"/>
      <c r="B399" s="129"/>
      <c r="C399" s="130"/>
      <c r="D399" s="130"/>
      <c r="E399" s="88"/>
      <c r="F399" s="88"/>
      <c r="G399" s="88"/>
    </row>
    <row r="400" spans="1:7" s="117" customFormat="1" ht="31.5" customHeight="1" thickBot="1">
      <c r="A400" s="186" t="s">
        <v>513</v>
      </c>
      <c r="B400" s="270" t="s">
        <v>492</v>
      </c>
      <c r="C400" s="270" t="s">
        <v>51</v>
      </c>
      <c r="D400" s="270"/>
      <c r="E400" s="270">
        <v>33.29</v>
      </c>
      <c r="F400" s="270">
        <v>42.11</v>
      </c>
      <c r="G400" s="270">
        <v>84.22</v>
      </c>
    </row>
    <row r="401" spans="1:7" ht="14.25">
      <c r="A401" s="88"/>
      <c r="B401" s="129"/>
      <c r="C401" s="130"/>
      <c r="D401" s="130"/>
      <c r="E401" s="88"/>
      <c r="F401" s="88"/>
      <c r="G401" s="88"/>
    </row>
    <row r="402" spans="1:7" s="147" customFormat="1" ht="15">
      <c r="A402" s="146"/>
      <c r="B402" s="157" t="s">
        <v>0</v>
      </c>
      <c r="C402" s="158">
        <v>2</v>
      </c>
      <c r="D402" s="159" t="s">
        <v>79</v>
      </c>
      <c r="E402" s="146"/>
      <c r="F402" s="146"/>
      <c r="G402" s="146"/>
    </row>
    <row r="403" spans="1:7" ht="16.5" customHeight="1" thickBot="1">
      <c r="A403" s="88"/>
      <c r="B403" s="129"/>
      <c r="C403" s="130"/>
      <c r="D403" s="130"/>
      <c r="E403" s="88"/>
      <c r="F403" s="88"/>
      <c r="G403" s="88"/>
    </row>
    <row r="404" spans="1:7" s="117" customFormat="1" ht="27.75" customHeight="1" thickBot="1">
      <c r="A404" s="186" t="s">
        <v>514</v>
      </c>
      <c r="B404" s="270" t="s">
        <v>493</v>
      </c>
      <c r="C404" s="270" t="s">
        <v>51</v>
      </c>
      <c r="D404" s="270"/>
      <c r="E404" s="270">
        <v>33.29</v>
      </c>
      <c r="F404" s="270">
        <v>42.11</v>
      </c>
      <c r="G404" s="270">
        <v>84.22</v>
      </c>
    </row>
    <row r="405" spans="1:7" ht="14.25">
      <c r="A405" s="88"/>
      <c r="B405" s="129"/>
      <c r="C405" s="130"/>
      <c r="D405" s="130"/>
      <c r="E405" s="88"/>
      <c r="F405" s="88"/>
      <c r="G405" s="88"/>
    </row>
    <row r="406" spans="1:7" s="147" customFormat="1" ht="15">
      <c r="A406" s="146"/>
      <c r="B406" s="157" t="s">
        <v>0</v>
      </c>
      <c r="C406" s="158">
        <v>13</v>
      </c>
      <c r="D406" s="159" t="s">
        <v>79</v>
      </c>
      <c r="E406" s="146"/>
      <c r="F406" s="146"/>
      <c r="G406" s="146"/>
    </row>
    <row r="407" spans="1:7" ht="16.5" customHeight="1" thickBot="1">
      <c r="A407" s="88"/>
      <c r="B407" s="129"/>
      <c r="C407" s="130"/>
      <c r="D407" s="130"/>
      <c r="E407" s="88"/>
      <c r="F407" s="88"/>
      <c r="G407" s="88"/>
    </row>
    <row r="408" spans="1:7" s="117" customFormat="1" ht="31.5" customHeight="1" thickBot="1">
      <c r="A408" s="186" t="s">
        <v>515</v>
      </c>
      <c r="B408" s="270" t="s">
        <v>494</v>
      </c>
      <c r="C408" s="270" t="s">
        <v>51</v>
      </c>
      <c r="D408" s="270"/>
      <c r="E408" s="270">
        <v>33.29</v>
      </c>
      <c r="F408" s="270">
        <v>42.11</v>
      </c>
      <c r="G408" s="270">
        <v>84.22</v>
      </c>
    </row>
    <row r="409" spans="1:7" ht="14.25">
      <c r="A409" s="88"/>
      <c r="B409" s="129"/>
      <c r="C409" s="130"/>
      <c r="D409" s="130"/>
      <c r="E409" s="88"/>
      <c r="F409" s="88"/>
      <c r="G409" s="88"/>
    </row>
    <row r="410" spans="1:7" s="147" customFormat="1" ht="15">
      <c r="A410" s="146"/>
      <c r="B410" s="157" t="s">
        <v>0</v>
      </c>
      <c r="C410" s="158">
        <v>3</v>
      </c>
      <c r="D410" s="159" t="s">
        <v>79</v>
      </c>
      <c r="E410" s="146"/>
      <c r="F410" s="146"/>
      <c r="G410" s="146"/>
    </row>
    <row r="411" spans="1:7" ht="16.5" customHeight="1" thickBot="1">
      <c r="A411" s="88"/>
      <c r="B411" s="129"/>
      <c r="C411" s="130"/>
      <c r="D411" s="130"/>
      <c r="E411" s="88"/>
      <c r="F411" s="88"/>
      <c r="G411" s="88"/>
    </row>
    <row r="412" spans="1:7" s="117" customFormat="1" ht="30" customHeight="1" thickBot="1">
      <c r="A412" s="186" t="s">
        <v>516</v>
      </c>
      <c r="B412" s="270" t="s">
        <v>495</v>
      </c>
      <c r="C412" s="270" t="s">
        <v>51</v>
      </c>
      <c r="D412" s="270"/>
      <c r="E412" s="270">
        <v>33.29</v>
      </c>
      <c r="F412" s="270">
        <v>42.11</v>
      </c>
      <c r="G412" s="270">
        <v>84.22</v>
      </c>
    </row>
    <row r="413" spans="1:7" ht="14.25">
      <c r="A413" s="88"/>
      <c r="B413" s="129"/>
      <c r="C413" s="130"/>
      <c r="D413" s="130"/>
      <c r="E413" s="88"/>
      <c r="F413" s="88"/>
      <c r="G413" s="88"/>
    </row>
    <row r="414" spans="1:7" s="147" customFormat="1" ht="15">
      <c r="A414" s="146"/>
      <c r="B414" s="157" t="s">
        <v>0</v>
      </c>
      <c r="C414" s="158">
        <v>35</v>
      </c>
      <c r="D414" s="159" t="s">
        <v>79</v>
      </c>
      <c r="E414" s="146"/>
      <c r="F414" s="146"/>
      <c r="G414" s="146"/>
    </row>
    <row r="415" spans="1:7" ht="16.5" customHeight="1" thickBot="1">
      <c r="A415" s="88"/>
      <c r="B415" s="129"/>
      <c r="C415" s="130"/>
      <c r="D415" s="130"/>
      <c r="E415" s="88"/>
      <c r="F415" s="88"/>
      <c r="G415" s="88"/>
    </row>
    <row r="416" spans="1:7" s="117" customFormat="1" ht="28.5" customHeight="1" thickBot="1">
      <c r="A416" s="186" t="s">
        <v>517</v>
      </c>
      <c r="B416" s="270" t="s">
        <v>500</v>
      </c>
      <c r="C416" s="270" t="s">
        <v>51</v>
      </c>
      <c r="D416" s="270"/>
      <c r="E416" s="270">
        <v>33.29</v>
      </c>
      <c r="F416" s="270">
        <v>42.11</v>
      </c>
      <c r="G416" s="270">
        <v>84.22</v>
      </c>
    </row>
    <row r="417" spans="1:7" ht="14.25">
      <c r="A417" s="88"/>
      <c r="B417" s="129"/>
      <c r="C417" s="130"/>
      <c r="D417" s="130"/>
      <c r="E417" s="88"/>
      <c r="F417" s="88"/>
      <c r="G417" s="88"/>
    </row>
    <row r="418" spans="1:7" s="147" customFormat="1" ht="15">
      <c r="A418" s="146"/>
      <c r="B418" s="157" t="s">
        <v>0</v>
      </c>
      <c r="C418" s="158">
        <v>1</v>
      </c>
      <c r="D418" s="159" t="s">
        <v>79</v>
      </c>
      <c r="E418" s="146"/>
      <c r="F418" s="146"/>
      <c r="G418" s="146"/>
    </row>
    <row r="419" spans="1:7" ht="15" thickBot="1">
      <c r="A419" s="88"/>
      <c r="B419" s="129"/>
      <c r="C419" s="130"/>
      <c r="D419" s="130"/>
      <c r="E419" s="88"/>
      <c r="F419" s="88"/>
      <c r="G419" s="88"/>
    </row>
    <row r="420" spans="1:7" s="117" customFormat="1" ht="28.5" customHeight="1" thickBot="1">
      <c r="A420" s="186" t="s">
        <v>518</v>
      </c>
      <c r="B420" s="270" t="s">
        <v>128</v>
      </c>
      <c r="C420" s="270" t="s">
        <v>51</v>
      </c>
      <c r="D420" s="270"/>
      <c r="E420" s="270">
        <v>33.29</v>
      </c>
      <c r="F420" s="270">
        <v>42.11</v>
      </c>
      <c r="G420" s="270">
        <v>84.22</v>
      </c>
    </row>
    <row r="421" spans="1:7" ht="14.25">
      <c r="A421" s="88"/>
      <c r="B421" s="129"/>
      <c r="C421" s="130"/>
      <c r="D421" s="130"/>
      <c r="E421" s="88"/>
      <c r="F421" s="88"/>
      <c r="G421" s="88"/>
    </row>
    <row r="422" spans="1:7" s="147" customFormat="1" ht="15">
      <c r="A422" s="146"/>
      <c r="B422" s="157" t="s">
        <v>0</v>
      </c>
      <c r="C422" s="158">
        <v>2</v>
      </c>
      <c r="D422" s="159" t="s">
        <v>79</v>
      </c>
      <c r="E422" s="146"/>
      <c r="F422" s="146"/>
      <c r="G422" s="146"/>
    </row>
    <row r="423" spans="1:7" ht="15" thickBot="1">
      <c r="A423" s="88"/>
      <c r="B423" s="129"/>
      <c r="C423" s="130"/>
      <c r="D423" s="130"/>
      <c r="E423" s="88"/>
      <c r="F423" s="88"/>
      <c r="G423" s="88"/>
    </row>
    <row r="424" spans="1:7" s="117" customFormat="1" ht="30.75" customHeight="1" thickBot="1">
      <c r="A424" s="186" t="s">
        <v>519</v>
      </c>
      <c r="B424" s="270" t="s">
        <v>132</v>
      </c>
      <c r="C424" s="270" t="s">
        <v>51</v>
      </c>
      <c r="D424" s="270"/>
      <c r="E424" s="270">
        <v>33.29</v>
      </c>
      <c r="F424" s="270">
        <v>42.11</v>
      </c>
      <c r="G424" s="270">
        <v>84.22</v>
      </c>
    </row>
    <row r="425" spans="1:7" ht="14.25">
      <c r="A425" s="88"/>
      <c r="B425" s="129"/>
      <c r="C425" s="130"/>
      <c r="D425" s="130"/>
      <c r="E425" s="88"/>
      <c r="F425" s="88"/>
      <c r="G425" s="88"/>
    </row>
    <row r="426" spans="1:7" s="147" customFormat="1" ht="15">
      <c r="A426" s="146"/>
      <c r="B426" s="157" t="s">
        <v>0</v>
      </c>
      <c r="C426" s="158">
        <v>1</v>
      </c>
      <c r="D426" s="159" t="s">
        <v>79</v>
      </c>
      <c r="E426" s="146"/>
      <c r="F426" s="146"/>
      <c r="G426" s="146"/>
    </row>
    <row r="427" spans="1:7" ht="16.5" customHeight="1" thickBot="1">
      <c r="A427" s="88"/>
      <c r="B427" s="129"/>
      <c r="C427" s="130"/>
      <c r="D427" s="130"/>
      <c r="E427" s="88"/>
      <c r="F427" s="88"/>
      <c r="G427" s="88"/>
    </row>
    <row r="428" spans="1:7" s="117" customFormat="1" ht="30.75" customHeight="1" thickBot="1">
      <c r="A428" s="186" t="s">
        <v>520</v>
      </c>
      <c r="B428" s="270" t="s">
        <v>496</v>
      </c>
      <c r="C428" s="270" t="s">
        <v>52</v>
      </c>
      <c r="D428" s="270"/>
      <c r="E428" s="270">
        <v>33.29</v>
      </c>
      <c r="F428" s="270">
        <v>42.11</v>
      </c>
      <c r="G428" s="270">
        <v>84.22</v>
      </c>
    </row>
    <row r="429" spans="1:7" ht="14.25">
      <c r="A429" s="88"/>
      <c r="B429" s="129"/>
      <c r="C429" s="130"/>
      <c r="D429" s="130"/>
      <c r="E429" s="88"/>
      <c r="F429" s="88"/>
      <c r="G429" s="88"/>
    </row>
    <row r="430" spans="1:7" s="147" customFormat="1" ht="15">
      <c r="A430" s="146"/>
      <c r="B430" s="157" t="s">
        <v>0</v>
      </c>
      <c r="C430" s="158">
        <v>10</v>
      </c>
      <c r="D430" s="159" t="s">
        <v>11</v>
      </c>
      <c r="E430" s="146"/>
      <c r="F430" s="146"/>
      <c r="G430" s="146"/>
    </row>
    <row r="431" spans="1:7" ht="16.5" customHeight="1" thickBot="1">
      <c r="A431" s="88"/>
      <c r="B431" s="129"/>
      <c r="C431" s="130"/>
      <c r="D431" s="130"/>
      <c r="E431" s="88"/>
      <c r="F431" s="88"/>
      <c r="G431" s="88"/>
    </row>
    <row r="432" spans="1:7" s="117" customFormat="1" ht="30" customHeight="1" thickBot="1">
      <c r="A432" s="186" t="s">
        <v>521</v>
      </c>
      <c r="B432" s="270" t="s">
        <v>497</v>
      </c>
      <c r="C432" s="270" t="s">
        <v>51</v>
      </c>
      <c r="D432" s="270"/>
      <c r="E432" s="270">
        <v>33.29</v>
      </c>
      <c r="F432" s="270">
        <v>42.11</v>
      </c>
      <c r="G432" s="270">
        <v>84.22</v>
      </c>
    </row>
    <row r="433" spans="1:7" ht="14.25">
      <c r="A433" s="88"/>
      <c r="B433" s="129"/>
      <c r="C433" s="130"/>
      <c r="D433" s="130"/>
      <c r="E433" s="88"/>
      <c r="F433" s="88"/>
      <c r="G433" s="88"/>
    </row>
    <row r="434" spans="1:7" s="147" customFormat="1" ht="15">
      <c r="A434" s="146"/>
      <c r="B434" s="157" t="s">
        <v>0</v>
      </c>
      <c r="C434" s="158">
        <v>5</v>
      </c>
      <c r="D434" s="159" t="s">
        <v>79</v>
      </c>
      <c r="E434" s="146"/>
      <c r="F434" s="146"/>
      <c r="G434" s="146"/>
    </row>
    <row r="435" spans="1:7" ht="15" thickBot="1">
      <c r="A435" s="88"/>
      <c r="B435" s="129"/>
      <c r="C435" s="130"/>
      <c r="D435" s="130"/>
      <c r="E435" s="88"/>
      <c r="F435" s="88"/>
      <c r="G435" s="88"/>
    </row>
    <row r="436" spans="1:7" s="117" customFormat="1" ht="31.5" customHeight="1" thickBot="1">
      <c r="A436" s="186" t="s">
        <v>522</v>
      </c>
      <c r="B436" s="270" t="s">
        <v>498</v>
      </c>
      <c r="C436" s="270" t="s">
        <v>51</v>
      </c>
      <c r="D436" s="270"/>
      <c r="E436" s="270">
        <v>33.29</v>
      </c>
      <c r="F436" s="270">
        <v>42.11</v>
      </c>
      <c r="G436" s="270">
        <v>84.22</v>
      </c>
    </row>
    <row r="437" spans="1:7" ht="14.25">
      <c r="A437" s="88"/>
      <c r="B437" s="129"/>
      <c r="C437" s="130"/>
      <c r="D437" s="130"/>
      <c r="E437" s="88"/>
      <c r="F437" s="88"/>
      <c r="G437" s="88"/>
    </row>
    <row r="438" spans="1:7" s="147" customFormat="1" ht="15">
      <c r="A438" s="146"/>
      <c r="B438" s="157" t="s">
        <v>0</v>
      </c>
      <c r="C438" s="158">
        <v>1</v>
      </c>
      <c r="D438" s="159" t="s">
        <v>79</v>
      </c>
      <c r="E438" s="146"/>
      <c r="F438" s="146"/>
      <c r="G438" s="146"/>
    </row>
    <row r="439" spans="1:7" ht="15" thickBot="1">
      <c r="A439" s="88"/>
      <c r="B439" s="129"/>
      <c r="C439" s="130"/>
      <c r="D439" s="130"/>
      <c r="E439" s="88"/>
      <c r="F439" s="88"/>
      <c r="G439" s="88"/>
    </row>
    <row r="440" spans="1:7" s="117" customFormat="1" ht="27.75" customHeight="1" thickBot="1">
      <c r="A440" s="186" t="s">
        <v>522</v>
      </c>
      <c r="B440" s="270" t="s">
        <v>499</v>
      </c>
      <c r="C440" s="270" t="s">
        <v>51</v>
      </c>
      <c r="D440" s="270"/>
      <c r="E440" s="270">
        <v>33.29</v>
      </c>
      <c r="F440" s="270">
        <v>42.11</v>
      </c>
      <c r="G440" s="270">
        <v>84.22</v>
      </c>
    </row>
    <row r="441" spans="1:7" ht="14.25">
      <c r="A441" s="88"/>
      <c r="B441" s="129"/>
      <c r="C441" s="130"/>
      <c r="D441" s="130"/>
      <c r="E441" s="88"/>
      <c r="F441" s="88"/>
      <c r="G441" s="88"/>
    </row>
    <row r="442" spans="1:7" s="147" customFormat="1" ht="15">
      <c r="A442" s="146"/>
      <c r="B442" s="157" t="s">
        <v>0</v>
      </c>
      <c r="C442" s="158">
        <v>1</v>
      </c>
      <c r="D442" s="159" t="s">
        <v>79</v>
      </c>
      <c r="E442" s="146"/>
      <c r="F442" s="146"/>
      <c r="G442" s="146"/>
    </row>
    <row r="443" spans="1:7" ht="15" thickBot="1">
      <c r="A443" s="88"/>
      <c r="B443" s="129"/>
      <c r="C443" s="130"/>
      <c r="D443" s="130"/>
      <c r="E443" s="88"/>
      <c r="F443" s="88"/>
      <c r="G443" s="88"/>
    </row>
    <row r="444" spans="1:7" s="117" customFormat="1" ht="30.75" customHeight="1" thickBot="1">
      <c r="A444" s="186" t="s">
        <v>523</v>
      </c>
      <c r="B444" s="270" t="s">
        <v>133</v>
      </c>
      <c r="C444" s="270" t="s">
        <v>51</v>
      </c>
      <c r="D444" s="270"/>
      <c r="E444" s="270">
        <v>33.29</v>
      </c>
      <c r="F444" s="270">
        <v>42.11</v>
      </c>
      <c r="G444" s="270">
        <v>84.22</v>
      </c>
    </row>
    <row r="445" spans="1:7" ht="14.25">
      <c r="A445" s="88"/>
      <c r="B445" s="129"/>
      <c r="C445" s="130"/>
      <c r="D445" s="130"/>
      <c r="E445" s="88"/>
      <c r="F445" s="88"/>
      <c r="G445" s="88"/>
    </row>
    <row r="446" spans="1:7" s="147" customFormat="1" ht="15">
      <c r="A446" s="146"/>
      <c r="B446" s="157" t="s">
        <v>0</v>
      </c>
      <c r="C446" s="158">
        <v>1</v>
      </c>
      <c r="D446" s="159" t="s">
        <v>79</v>
      </c>
      <c r="E446" s="146"/>
      <c r="F446" s="146"/>
      <c r="G446" s="146"/>
    </row>
    <row r="447" spans="1:7" ht="15" thickBot="1">
      <c r="A447" s="88"/>
      <c r="B447" s="129"/>
      <c r="C447" s="130"/>
      <c r="D447" s="130"/>
      <c r="E447" s="88"/>
      <c r="F447" s="88"/>
      <c r="G447" s="88"/>
    </row>
    <row r="448" spans="1:7" s="117" customFormat="1" ht="28.5" customHeight="1" thickBot="1">
      <c r="A448" s="186" t="s">
        <v>524</v>
      </c>
      <c r="B448" s="270" t="s">
        <v>129</v>
      </c>
      <c r="C448" s="270" t="s">
        <v>51</v>
      </c>
      <c r="D448" s="270"/>
      <c r="E448" s="270">
        <v>33.29</v>
      </c>
      <c r="F448" s="270">
        <v>42.11</v>
      </c>
      <c r="G448" s="270">
        <v>84.22</v>
      </c>
    </row>
    <row r="449" spans="1:7" ht="14.25">
      <c r="A449" s="88"/>
      <c r="B449" s="129"/>
      <c r="C449" s="130"/>
      <c r="D449" s="130"/>
      <c r="E449" s="88"/>
      <c r="F449" s="88"/>
      <c r="G449" s="88"/>
    </row>
    <row r="450" spans="1:7" s="147" customFormat="1" ht="15">
      <c r="A450" s="146"/>
      <c r="B450" s="157" t="s">
        <v>0</v>
      </c>
      <c r="C450" s="158">
        <v>6</v>
      </c>
      <c r="D450" s="159" t="s">
        <v>11</v>
      </c>
      <c r="E450" s="146"/>
      <c r="F450" s="146"/>
      <c r="G450" s="146"/>
    </row>
    <row r="451" spans="1:7" ht="15" thickBot="1">
      <c r="A451" s="88"/>
      <c r="B451" s="129"/>
      <c r="C451" s="130"/>
      <c r="D451" s="130"/>
      <c r="E451" s="88"/>
      <c r="F451" s="88"/>
      <c r="G451" s="88"/>
    </row>
    <row r="452" spans="1:7" s="117" customFormat="1" ht="28.5" customHeight="1" thickBot="1">
      <c r="A452" s="186" t="s">
        <v>525</v>
      </c>
      <c r="B452" s="270" t="s">
        <v>501</v>
      </c>
      <c r="C452" s="270" t="s">
        <v>51</v>
      </c>
      <c r="D452" s="270"/>
      <c r="E452" s="270">
        <v>33.29</v>
      </c>
      <c r="F452" s="270">
        <v>42.11</v>
      </c>
      <c r="G452" s="270">
        <v>84.22</v>
      </c>
    </row>
    <row r="453" spans="1:7" ht="14.25">
      <c r="A453" s="88"/>
      <c r="B453" s="129"/>
      <c r="C453" s="130"/>
      <c r="D453" s="130"/>
      <c r="E453" s="88"/>
      <c r="F453" s="88"/>
      <c r="G453" s="88"/>
    </row>
    <row r="454" spans="1:7" s="147" customFormat="1" ht="15">
      <c r="A454" s="146"/>
      <c r="B454" s="157" t="s">
        <v>0</v>
      </c>
      <c r="C454" s="158">
        <v>1</v>
      </c>
      <c r="D454" s="159" t="s">
        <v>79</v>
      </c>
      <c r="E454" s="146"/>
      <c r="F454" s="146"/>
      <c r="G454" s="146"/>
    </row>
    <row r="455" spans="1:7" ht="15" thickBot="1">
      <c r="A455" s="88"/>
      <c r="B455" s="129"/>
      <c r="C455" s="130"/>
      <c r="D455" s="130"/>
      <c r="E455" s="88"/>
      <c r="F455" s="88"/>
      <c r="G455" s="88"/>
    </row>
    <row r="456" spans="1:7" s="117" customFormat="1" ht="30.75" customHeight="1" thickBot="1">
      <c r="A456" s="186" t="s">
        <v>526</v>
      </c>
      <c r="B456" s="270" t="s">
        <v>502</v>
      </c>
      <c r="C456" s="270" t="s">
        <v>52</v>
      </c>
      <c r="D456" s="270"/>
      <c r="E456" s="270">
        <v>33.29</v>
      </c>
      <c r="F456" s="270">
        <v>42.11</v>
      </c>
      <c r="G456" s="270">
        <v>84.22</v>
      </c>
    </row>
    <row r="457" spans="1:7" ht="14.25">
      <c r="A457" s="88"/>
      <c r="B457" s="129"/>
      <c r="C457" s="130"/>
      <c r="D457" s="130"/>
      <c r="E457" s="88"/>
      <c r="F457" s="88"/>
      <c r="G457" s="88"/>
    </row>
    <row r="458" spans="1:7" s="147" customFormat="1" ht="15">
      <c r="A458" s="146"/>
      <c r="B458" s="157" t="s">
        <v>0</v>
      </c>
      <c r="C458" s="158">
        <v>55</v>
      </c>
      <c r="D458" s="159" t="s">
        <v>11</v>
      </c>
      <c r="E458" s="146"/>
      <c r="F458" s="146"/>
      <c r="G458" s="146"/>
    </row>
    <row r="459" spans="1:7" ht="15" thickBot="1">
      <c r="A459" s="88"/>
      <c r="B459" s="129"/>
      <c r="C459" s="130"/>
      <c r="D459" s="130"/>
      <c r="E459" s="88"/>
      <c r="F459" s="88"/>
      <c r="G459" s="88"/>
    </row>
    <row r="460" spans="1:7" s="117" customFormat="1" ht="27.75" customHeight="1" thickBot="1">
      <c r="A460" s="186" t="s">
        <v>527</v>
      </c>
      <c r="B460" s="270" t="s">
        <v>127</v>
      </c>
      <c r="C460" s="270" t="s">
        <v>2</v>
      </c>
      <c r="D460" s="270"/>
      <c r="E460" s="270">
        <v>31.64</v>
      </c>
      <c r="F460" s="270">
        <v>40.03</v>
      </c>
      <c r="G460" s="270">
        <v>7153.76</v>
      </c>
    </row>
    <row r="461" spans="1:7" ht="14.25">
      <c r="A461" s="88"/>
      <c r="B461" s="129"/>
      <c r="C461" s="130"/>
      <c r="D461" s="130"/>
      <c r="E461" s="88"/>
      <c r="F461" s="88"/>
      <c r="G461" s="88"/>
    </row>
    <row r="462" spans="1:7" ht="14.25">
      <c r="A462" s="88"/>
      <c r="B462" s="191" t="s">
        <v>484</v>
      </c>
      <c r="C462" s="199">
        <v>55</v>
      </c>
      <c r="D462" s="198" t="s">
        <v>11</v>
      </c>
      <c r="E462" s="88"/>
      <c r="F462" s="88"/>
      <c r="G462" s="88"/>
    </row>
    <row r="463" spans="1:7" ht="14.25">
      <c r="A463" s="88"/>
      <c r="B463" s="191" t="s">
        <v>485</v>
      </c>
      <c r="C463" s="199">
        <f>0.3*0.2</f>
        <v>0.06</v>
      </c>
      <c r="D463" s="198" t="s">
        <v>1</v>
      </c>
      <c r="E463" s="88"/>
      <c r="F463" s="88"/>
      <c r="G463" s="88"/>
    </row>
    <row r="464" spans="1:7" s="147" customFormat="1" ht="15">
      <c r="A464" s="146"/>
      <c r="B464" s="157" t="s">
        <v>173</v>
      </c>
      <c r="C464" s="158">
        <f>C462*C463</f>
        <v>3.3</v>
      </c>
      <c r="D464" s="159" t="s">
        <v>2</v>
      </c>
      <c r="E464" s="146"/>
      <c r="F464" s="146"/>
      <c r="G464" s="146"/>
    </row>
    <row r="465" spans="1:7" ht="15.75" customHeight="1" thickBot="1">
      <c r="A465" s="88"/>
      <c r="B465" s="129"/>
      <c r="C465" s="130"/>
      <c r="D465" s="131"/>
      <c r="E465" s="88"/>
      <c r="F465" s="88"/>
      <c r="G465" s="88"/>
    </row>
    <row r="466" spans="1:7" s="117" customFormat="1" ht="31.5" customHeight="1" thickBot="1">
      <c r="A466" s="186" t="s">
        <v>528</v>
      </c>
      <c r="B466" s="270" t="s">
        <v>196</v>
      </c>
      <c r="C466" s="270" t="s">
        <v>2</v>
      </c>
      <c r="D466" s="270">
        <v>68.05</v>
      </c>
      <c r="E466" s="270">
        <v>8.99</v>
      </c>
      <c r="F466" s="270">
        <v>11.37</v>
      </c>
      <c r="G466" s="270">
        <v>773.72</v>
      </c>
    </row>
    <row r="467" spans="1:7" ht="14.25">
      <c r="A467" s="88"/>
      <c r="B467" s="129"/>
      <c r="C467" s="130"/>
      <c r="D467" s="130"/>
      <c r="E467" s="88"/>
      <c r="F467" s="88"/>
      <c r="G467" s="88"/>
    </row>
    <row r="468" spans="1:7" s="147" customFormat="1" ht="15">
      <c r="A468" s="146"/>
      <c r="B468" s="157" t="s">
        <v>176</v>
      </c>
      <c r="C468" s="158">
        <f>C464</f>
        <v>3.3</v>
      </c>
      <c r="D468" s="159" t="s">
        <v>2</v>
      </c>
      <c r="E468" s="146"/>
      <c r="F468" s="146"/>
      <c r="G468" s="146"/>
    </row>
    <row r="469" spans="1:7" s="147" customFormat="1" ht="15.75" thickBot="1">
      <c r="A469" s="146"/>
      <c r="B469" s="157"/>
      <c r="C469" s="158"/>
      <c r="D469" s="159"/>
      <c r="E469" s="146"/>
      <c r="F469" s="146"/>
      <c r="G469" s="146"/>
    </row>
    <row r="470" spans="1:7" s="182" customFormat="1" ht="26.25" customHeight="1" thickBot="1">
      <c r="A470" s="188">
        <v>13</v>
      </c>
      <c r="B470" s="271" t="s">
        <v>136</v>
      </c>
      <c r="C470" s="271"/>
      <c r="D470" s="271"/>
      <c r="E470" s="271"/>
      <c r="F470" s="271"/>
      <c r="G470" s="271" t="e">
        <f>SUM(#REF!,#REF!,G478,G506,G535,G617,G638,#REF!)</f>
        <v>#REF!</v>
      </c>
    </row>
    <row r="471" spans="1:7" s="182" customFormat="1" ht="26.25" customHeight="1" thickBot="1">
      <c r="A471" s="188" t="s">
        <v>529</v>
      </c>
      <c r="B471" s="271" t="s">
        <v>242</v>
      </c>
      <c r="C471" s="271"/>
      <c r="D471" s="271"/>
      <c r="E471" s="271"/>
      <c r="F471" s="271"/>
      <c r="G471" s="271"/>
    </row>
    <row r="472" spans="1:7" s="117" customFormat="1" ht="30.75" customHeight="1" thickBot="1">
      <c r="A472" s="186" t="s">
        <v>530</v>
      </c>
      <c r="B472" s="270" t="s">
        <v>137</v>
      </c>
      <c r="C472" s="270" t="s">
        <v>63</v>
      </c>
      <c r="D472" s="270">
        <v>10</v>
      </c>
      <c r="E472" s="270">
        <v>11.81</v>
      </c>
      <c r="F472" s="270">
        <v>14.94</v>
      </c>
      <c r="G472" s="270">
        <v>89.64</v>
      </c>
    </row>
    <row r="473" spans="1:7" ht="14.25">
      <c r="A473" s="88"/>
      <c r="B473" s="129"/>
      <c r="C473" s="130"/>
      <c r="D473" s="130"/>
      <c r="E473" s="88"/>
      <c r="F473" s="88"/>
      <c r="G473" s="88"/>
    </row>
    <row r="474" spans="1:7" ht="14.25">
      <c r="A474" s="88"/>
      <c r="B474" s="191" t="s">
        <v>162</v>
      </c>
      <c r="C474" s="197">
        <v>1</v>
      </c>
      <c r="D474" s="198" t="s">
        <v>352</v>
      </c>
      <c r="E474" s="88"/>
      <c r="F474" s="88"/>
      <c r="G474" s="88"/>
    </row>
    <row r="475" spans="1:7" ht="14.25">
      <c r="A475" s="88"/>
      <c r="B475" s="191" t="s">
        <v>42</v>
      </c>
      <c r="C475" s="197">
        <v>10</v>
      </c>
      <c r="D475" s="198" t="s">
        <v>172</v>
      </c>
      <c r="E475" s="273"/>
      <c r="F475" s="273"/>
      <c r="G475" s="273"/>
    </row>
    <row r="476" spans="1:7" s="147" customFormat="1" ht="13.5" customHeight="1">
      <c r="A476" s="146"/>
      <c r="B476" s="157" t="s">
        <v>232</v>
      </c>
      <c r="C476" s="158">
        <v>10</v>
      </c>
      <c r="D476" s="159" t="s">
        <v>1</v>
      </c>
      <c r="E476" s="146"/>
      <c r="F476" s="146"/>
      <c r="G476" s="146"/>
    </row>
    <row r="477" spans="1:7" ht="15" thickBot="1">
      <c r="A477" s="88"/>
      <c r="B477" s="191"/>
      <c r="C477" s="197"/>
      <c r="D477" s="198"/>
      <c r="E477" s="88"/>
      <c r="F477" s="88"/>
      <c r="G477" s="88"/>
    </row>
    <row r="478" spans="1:7" s="182" customFormat="1" ht="26.25" customHeight="1" thickBot="1">
      <c r="A478" s="188" t="s">
        <v>531</v>
      </c>
      <c r="B478" s="271" t="s">
        <v>138</v>
      </c>
      <c r="C478" s="271"/>
      <c r="D478" s="271"/>
      <c r="E478" s="271"/>
      <c r="F478" s="271"/>
      <c r="G478" s="271" t="e">
        <f>SUM(#REF!,#REF!,#REF!,#REF!,G479,#REF!,#REF!,G483,G487,#REF!,#REF!,G502)</f>
        <v>#REF!</v>
      </c>
    </row>
    <row r="479" spans="1:7" s="117" customFormat="1" ht="26.25" customHeight="1" thickBot="1">
      <c r="A479" s="186" t="s">
        <v>532</v>
      </c>
      <c r="B479" s="270" t="s">
        <v>54</v>
      </c>
      <c r="C479" s="270" t="s">
        <v>51</v>
      </c>
      <c r="D479" s="270">
        <v>1</v>
      </c>
      <c r="E479" s="270">
        <v>96.01</v>
      </c>
      <c r="F479" s="270">
        <v>115.45</v>
      </c>
      <c r="G479" s="270">
        <v>115.45</v>
      </c>
    </row>
    <row r="480" spans="1:7" ht="14.25">
      <c r="A480" s="88"/>
      <c r="B480" s="129"/>
      <c r="C480" s="130"/>
      <c r="D480" s="130"/>
      <c r="E480" s="88"/>
      <c r="F480" s="88"/>
      <c r="G480" s="88"/>
    </row>
    <row r="481" spans="1:7" s="147" customFormat="1" ht="15">
      <c r="A481" s="146"/>
      <c r="B481" s="157" t="s">
        <v>232</v>
      </c>
      <c r="C481" s="158">
        <v>1</v>
      </c>
      <c r="D481" s="159" t="s">
        <v>161</v>
      </c>
      <c r="E481" s="146"/>
      <c r="F481" s="146"/>
      <c r="G481" s="146"/>
    </row>
    <row r="482" spans="1:7" ht="15" thickBot="1">
      <c r="A482" s="88"/>
      <c r="B482" s="129"/>
      <c r="C482" s="130"/>
      <c r="D482" s="130"/>
      <c r="E482" s="88"/>
      <c r="F482" s="88"/>
      <c r="G482" s="88"/>
    </row>
    <row r="483" spans="1:7" s="117" customFormat="1" ht="27" customHeight="1" thickBot="1">
      <c r="A483" s="186" t="s">
        <v>533</v>
      </c>
      <c r="B483" s="270" t="s">
        <v>56</v>
      </c>
      <c r="C483" s="270" t="s">
        <v>51</v>
      </c>
      <c r="D483" s="270">
        <v>3</v>
      </c>
      <c r="E483" s="270">
        <v>32.2</v>
      </c>
      <c r="F483" s="270">
        <v>38.72</v>
      </c>
      <c r="G483" s="270">
        <v>77.44</v>
      </c>
    </row>
    <row r="484" spans="1:7" ht="14.25">
      <c r="A484" s="88"/>
      <c r="B484" s="129"/>
      <c r="C484" s="130"/>
      <c r="D484" s="130"/>
      <c r="E484" s="88"/>
      <c r="F484" s="88"/>
      <c r="G484" s="88"/>
    </row>
    <row r="485" spans="1:7" s="147" customFormat="1" ht="15">
      <c r="A485" s="146"/>
      <c r="B485" s="157" t="s">
        <v>232</v>
      </c>
      <c r="C485" s="158">
        <v>3</v>
      </c>
      <c r="D485" s="159" t="s">
        <v>161</v>
      </c>
      <c r="E485" s="146"/>
      <c r="F485" s="146"/>
      <c r="G485" s="146"/>
    </row>
    <row r="486" spans="1:7" ht="15" thickBot="1">
      <c r="A486" s="88"/>
      <c r="B486" s="129"/>
      <c r="C486" s="130"/>
      <c r="D486" s="130"/>
      <c r="E486" s="88"/>
      <c r="F486" s="88"/>
      <c r="G486" s="88"/>
    </row>
    <row r="487" spans="1:7" s="117" customFormat="1" ht="27" customHeight="1" thickBot="1">
      <c r="A487" s="186" t="s">
        <v>534</v>
      </c>
      <c r="B487" s="270" t="s">
        <v>55</v>
      </c>
      <c r="C487" s="270" t="s">
        <v>51</v>
      </c>
      <c r="D487" s="270">
        <v>3</v>
      </c>
      <c r="E487" s="270">
        <v>70.55</v>
      </c>
      <c r="F487" s="270">
        <v>84.83</v>
      </c>
      <c r="G487" s="270">
        <v>169.66</v>
      </c>
    </row>
    <row r="488" spans="1:7" ht="14.25">
      <c r="A488" s="88"/>
      <c r="B488" s="129"/>
      <c r="C488" s="130"/>
      <c r="D488" s="130"/>
      <c r="E488" s="88"/>
      <c r="F488" s="88"/>
      <c r="G488" s="88"/>
    </row>
    <row r="489" spans="1:7" s="147" customFormat="1" ht="15.75" thickBot="1">
      <c r="A489" s="146"/>
      <c r="B489" s="157" t="s">
        <v>232</v>
      </c>
      <c r="C489" s="158">
        <v>3</v>
      </c>
      <c r="D489" s="159" t="s">
        <v>161</v>
      </c>
      <c r="E489" s="146"/>
      <c r="F489" s="146"/>
      <c r="G489" s="146"/>
    </row>
    <row r="490" spans="1:7" s="117" customFormat="1" ht="27" customHeight="1" thickBot="1">
      <c r="A490" s="205" t="s">
        <v>535</v>
      </c>
      <c r="B490" s="270" t="s">
        <v>559</v>
      </c>
      <c r="C490" s="270" t="s">
        <v>51</v>
      </c>
      <c r="D490" s="270">
        <v>3</v>
      </c>
      <c r="E490" s="270">
        <v>32.2</v>
      </c>
      <c r="F490" s="270">
        <v>38.72</v>
      </c>
      <c r="G490" s="270">
        <v>77.44</v>
      </c>
    </row>
    <row r="491" spans="1:7" ht="14.25">
      <c r="A491" s="88"/>
      <c r="B491" s="129"/>
      <c r="C491" s="130"/>
      <c r="D491" s="130"/>
      <c r="E491" s="88"/>
      <c r="F491" s="88"/>
      <c r="G491" s="88"/>
    </row>
    <row r="492" spans="1:7" s="147" customFormat="1" ht="15">
      <c r="A492" s="146"/>
      <c r="B492" s="157" t="s">
        <v>232</v>
      </c>
      <c r="C492" s="158">
        <v>1</v>
      </c>
      <c r="D492" s="159" t="s">
        <v>161</v>
      </c>
      <c r="E492" s="146"/>
      <c r="F492" s="146"/>
      <c r="G492" s="146"/>
    </row>
    <row r="493" spans="1:7" ht="15" thickBot="1">
      <c r="A493" s="88"/>
      <c r="B493" s="129"/>
      <c r="C493" s="130"/>
      <c r="D493" s="130"/>
      <c r="E493" s="88"/>
      <c r="F493" s="88"/>
      <c r="G493" s="88"/>
    </row>
    <row r="494" spans="1:7" s="117" customFormat="1" ht="27" customHeight="1" thickBot="1">
      <c r="A494" s="205" t="s">
        <v>562</v>
      </c>
      <c r="B494" s="270" t="s">
        <v>560</v>
      </c>
      <c r="C494" s="270" t="s">
        <v>51</v>
      </c>
      <c r="D494" s="270">
        <v>3</v>
      </c>
      <c r="E494" s="270">
        <v>32.2</v>
      </c>
      <c r="F494" s="270">
        <v>38.72</v>
      </c>
      <c r="G494" s="270">
        <v>77.44</v>
      </c>
    </row>
    <row r="495" spans="1:7" ht="14.25">
      <c r="A495" s="88"/>
      <c r="B495" s="129"/>
      <c r="C495" s="130"/>
      <c r="D495" s="130"/>
      <c r="E495" s="88"/>
      <c r="F495" s="88"/>
      <c r="G495" s="88"/>
    </row>
    <row r="496" spans="1:7" s="147" customFormat="1" ht="15">
      <c r="A496" s="146"/>
      <c r="B496" s="157" t="s">
        <v>232</v>
      </c>
      <c r="C496" s="158">
        <v>1</v>
      </c>
      <c r="D496" s="159" t="s">
        <v>161</v>
      </c>
      <c r="E496" s="146"/>
      <c r="F496" s="146"/>
      <c r="G496" s="146"/>
    </row>
    <row r="497" spans="1:7" ht="15" thickBot="1">
      <c r="A497" s="88"/>
      <c r="B497" s="129"/>
      <c r="C497" s="130"/>
      <c r="D497" s="130"/>
      <c r="E497" s="88"/>
      <c r="F497" s="88"/>
      <c r="G497" s="88"/>
    </row>
    <row r="498" spans="1:7" s="117" customFormat="1" ht="27" customHeight="1" thickBot="1">
      <c r="A498" s="205" t="s">
        <v>563</v>
      </c>
      <c r="B498" s="270" t="s">
        <v>561</v>
      </c>
      <c r="C498" s="270" t="s">
        <v>51</v>
      </c>
      <c r="D498" s="270">
        <v>3</v>
      </c>
      <c r="E498" s="270">
        <v>32.2</v>
      </c>
      <c r="F498" s="270">
        <v>38.72</v>
      </c>
      <c r="G498" s="270">
        <v>77.44</v>
      </c>
    </row>
    <row r="499" spans="1:7" ht="14.25">
      <c r="A499" s="88"/>
      <c r="B499" s="129"/>
      <c r="C499" s="130"/>
      <c r="D499" s="130"/>
      <c r="E499" s="88"/>
      <c r="F499" s="88"/>
      <c r="G499" s="88"/>
    </row>
    <row r="500" spans="1:7" s="147" customFormat="1" ht="15">
      <c r="A500" s="146"/>
      <c r="B500" s="157" t="s">
        <v>232</v>
      </c>
      <c r="C500" s="158">
        <v>1</v>
      </c>
      <c r="D500" s="159" t="s">
        <v>161</v>
      </c>
      <c r="E500" s="146"/>
      <c r="F500" s="146"/>
      <c r="G500" s="146"/>
    </row>
    <row r="501" spans="1:7" ht="15" thickBot="1">
      <c r="A501" s="88"/>
      <c r="B501" s="129"/>
      <c r="C501" s="130"/>
      <c r="D501" s="130"/>
      <c r="E501" s="88"/>
      <c r="F501" s="88"/>
      <c r="G501" s="88"/>
    </row>
    <row r="502" spans="1:7" s="117" customFormat="1" ht="27.75" customHeight="1" thickBot="1">
      <c r="A502" s="186" t="s">
        <v>564</v>
      </c>
      <c r="B502" s="270" t="s">
        <v>139</v>
      </c>
      <c r="C502" s="270" t="s">
        <v>51</v>
      </c>
      <c r="D502" s="270">
        <v>7</v>
      </c>
      <c r="E502" s="270">
        <v>10.3</v>
      </c>
      <c r="F502" s="270">
        <v>13.03</v>
      </c>
      <c r="G502" s="270">
        <v>169.39</v>
      </c>
    </row>
    <row r="503" spans="1:7" ht="14.25">
      <c r="A503" s="88"/>
      <c r="B503" s="129"/>
      <c r="C503" s="130"/>
      <c r="D503" s="130"/>
      <c r="E503" s="88"/>
      <c r="F503" s="88"/>
      <c r="G503" s="88"/>
    </row>
    <row r="504" spans="1:7" s="147" customFormat="1" ht="15">
      <c r="A504" s="146"/>
      <c r="B504" s="157" t="s">
        <v>232</v>
      </c>
      <c r="C504" s="158">
        <v>10</v>
      </c>
      <c r="D504" s="159" t="s">
        <v>161</v>
      </c>
      <c r="E504" s="146"/>
      <c r="F504" s="146"/>
      <c r="G504" s="146"/>
    </row>
    <row r="505" spans="1:7" ht="15" thickBot="1">
      <c r="A505" s="88"/>
      <c r="B505" s="129"/>
      <c r="C505" s="130"/>
      <c r="D505" s="130"/>
      <c r="E505" s="88"/>
      <c r="F505" s="88"/>
      <c r="G505" s="88"/>
    </row>
    <row r="506" spans="1:7" s="182" customFormat="1" ht="26.25" customHeight="1" thickBot="1">
      <c r="A506" s="188" t="s">
        <v>536</v>
      </c>
      <c r="B506" s="271" t="s">
        <v>140</v>
      </c>
      <c r="C506" s="271"/>
      <c r="D506" s="271"/>
      <c r="E506" s="271"/>
      <c r="F506" s="271"/>
      <c r="G506" s="271">
        <f>SUM(G507,G511,G515,G519,G523,G527,G531)</f>
        <v>37286.83</v>
      </c>
    </row>
    <row r="507" spans="1:7" s="117" customFormat="1" ht="38.25" customHeight="1" thickBot="1">
      <c r="A507" s="186" t="s">
        <v>537</v>
      </c>
      <c r="B507" s="270" t="s">
        <v>141</v>
      </c>
      <c r="C507" s="270" t="s">
        <v>52</v>
      </c>
      <c r="D507" s="270">
        <v>92.8</v>
      </c>
      <c r="E507" s="270">
        <v>133.23</v>
      </c>
      <c r="F507" s="270">
        <v>168.56</v>
      </c>
      <c r="G507" s="270">
        <v>21078.42</v>
      </c>
    </row>
    <row r="508" spans="1:7" ht="14.25">
      <c r="A508" s="88"/>
      <c r="B508" s="129"/>
      <c r="C508" s="130"/>
      <c r="D508" s="130"/>
      <c r="E508" s="88"/>
      <c r="F508" s="88"/>
      <c r="G508" s="88"/>
    </row>
    <row r="509" spans="1:7" s="147" customFormat="1" ht="15">
      <c r="A509" s="146"/>
      <c r="B509" s="157" t="s">
        <v>233</v>
      </c>
      <c r="C509" s="158">
        <v>92.8</v>
      </c>
      <c r="D509" s="159" t="s">
        <v>11</v>
      </c>
      <c r="E509" s="146"/>
      <c r="F509" s="146"/>
      <c r="G509" s="146"/>
    </row>
    <row r="510" spans="1:7" ht="15" thickBot="1">
      <c r="A510" s="88"/>
      <c r="B510" s="129"/>
      <c r="C510" s="130"/>
      <c r="D510" s="130"/>
      <c r="E510" s="88"/>
      <c r="F510" s="88"/>
      <c r="G510" s="88"/>
    </row>
    <row r="511" spans="1:7" s="117" customFormat="1" ht="26.25" customHeight="1" thickBot="1">
      <c r="A511" s="186" t="s">
        <v>538</v>
      </c>
      <c r="B511" s="270" t="s">
        <v>142</v>
      </c>
      <c r="C511" s="270" t="s">
        <v>51</v>
      </c>
      <c r="D511" s="270">
        <v>13</v>
      </c>
      <c r="E511" s="270">
        <v>135.83</v>
      </c>
      <c r="F511" s="270">
        <v>171.85</v>
      </c>
      <c r="G511" s="270">
        <v>2921.45</v>
      </c>
    </row>
    <row r="512" spans="1:7" ht="14.25">
      <c r="A512" s="88"/>
      <c r="B512" s="129"/>
      <c r="C512" s="130"/>
      <c r="D512" s="130"/>
      <c r="E512" s="88"/>
      <c r="F512" s="88"/>
      <c r="G512" s="88"/>
    </row>
    <row r="513" spans="1:7" s="147" customFormat="1" ht="15">
      <c r="A513" s="146"/>
      <c r="B513" s="157" t="s">
        <v>232</v>
      </c>
      <c r="C513" s="158">
        <v>13</v>
      </c>
      <c r="D513" s="159" t="s">
        <v>161</v>
      </c>
      <c r="E513" s="272"/>
      <c r="F513" s="272"/>
      <c r="G513" s="272"/>
    </row>
    <row r="514" spans="1:7" ht="15" thickBot="1">
      <c r="A514" s="88"/>
      <c r="B514" s="129"/>
      <c r="C514" s="130"/>
      <c r="D514" s="130"/>
      <c r="E514" s="88"/>
      <c r="F514" s="88"/>
      <c r="G514" s="88"/>
    </row>
    <row r="515" spans="1:7" s="117" customFormat="1" ht="30.75" customHeight="1" thickBot="1">
      <c r="A515" s="186" t="s">
        <v>539</v>
      </c>
      <c r="B515" s="270" t="s">
        <v>143</v>
      </c>
      <c r="C515" s="270" t="s">
        <v>51</v>
      </c>
      <c r="D515" s="270">
        <v>2</v>
      </c>
      <c r="E515" s="270">
        <v>186.37</v>
      </c>
      <c r="F515" s="270">
        <v>235.79</v>
      </c>
      <c r="G515" s="270">
        <v>471.58</v>
      </c>
    </row>
    <row r="516" spans="1:7" ht="14.25">
      <c r="A516" s="88"/>
      <c r="B516" s="129"/>
      <c r="C516" s="130"/>
      <c r="D516" s="130"/>
      <c r="E516" s="88"/>
      <c r="F516" s="88"/>
      <c r="G516" s="88"/>
    </row>
    <row r="517" spans="1:7" s="147" customFormat="1" ht="15">
      <c r="A517" s="146"/>
      <c r="B517" s="157" t="s">
        <v>232</v>
      </c>
      <c r="C517" s="158">
        <v>2</v>
      </c>
      <c r="D517" s="159" t="s">
        <v>161</v>
      </c>
      <c r="E517" s="272"/>
      <c r="F517" s="272"/>
      <c r="G517" s="272"/>
    </row>
    <row r="518" spans="1:7" ht="15" thickBot="1">
      <c r="A518" s="88"/>
      <c r="B518" s="129"/>
      <c r="C518" s="130"/>
      <c r="D518" s="130"/>
      <c r="E518" s="88"/>
      <c r="F518" s="88"/>
      <c r="G518" s="88"/>
    </row>
    <row r="519" spans="1:7" s="117" customFormat="1" ht="27.75" customHeight="1" thickBot="1">
      <c r="A519" s="186" t="s">
        <v>540</v>
      </c>
      <c r="B519" s="270" t="s">
        <v>144</v>
      </c>
      <c r="C519" s="270" t="s">
        <v>51</v>
      </c>
      <c r="D519" s="270">
        <v>1</v>
      </c>
      <c r="E519" s="270">
        <v>3115.67</v>
      </c>
      <c r="F519" s="270">
        <v>3941.94</v>
      </c>
      <c r="G519" s="270">
        <v>3941.94</v>
      </c>
    </row>
    <row r="520" spans="1:7" ht="14.25">
      <c r="A520" s="88"/>
      <c r="B520" s="129"/>
      <c r="C520" s="130"/>
      <c r="D520" s="130"/>
      <c r="E520" s="88"/>
      <c r="F520" s="88"/>
      <c r="G520" s="88"/>
    </row>
    <row r="521" spans="1:7" s="147" customFormat="1" ht="15">
      <c r="A521" s="146"/>
      <c r="B521" s="157" t="s">
        <v>232</v>
      </c>
      <c r="C521" s="158">
        <v>1</v>
      </c>
      <c r="D521" s="159" t="s">
        <v>161</v>
      </c>
      <c r="E521" s="272"/>
      <c r="F521" s="272"/>
      <c r="G521" s="272"/>
    </row>
    <row r="522" spans="1:7" ht="15" thickBot="1">
      <c r="A522" s="88"/>
      <c r="B522" s="129"/>
      <c r="C522" s="130"/>
      <c r="D522" s="130"/>
      <c r="E522" s="88"/>
      <c r="F522" s="88"/>
      <c r="G522" s="88"/>
    </row>
    <row r="523" spans="1:7" s="117" customFormat="1" ht="38.25" customHeight="1" thickBot="1">
      <c r="A523" s="186" t="s">
        <v>541</v>
      </c>
      <c r="B523" s="270" t="s">
        <v>145</v>
      </c>
      <c r="C523" s="270" t="s">
        <v>51</v>
      </c>
      <c r="D523" s="270">
        <v>2</v>
      </c>
      <c r="E523" s="270">
        <v>2426.72</v>
      </c>
      <c r="F523" s="270">
        <v>3070.28</v>
      </c>
      <c r="G523" s="270">
        <v>6140.56</v>
      </c>
    </row>
    <row r="524" spans="1:7" ht="14.25">
      <c r="A524" s="88"/>
      <c r="B524" s="129"/>
      <c r="C524" s="130"/>
      <c r="D524" s="130"/>
      <c r="E524" s="88"/>
      <c r="F524" s="88"/>
      <c r="G524" s="88"/>
    </row>
    <row r="525" spans="1:7" s="147" customFormat="1" ht="15">
      <c r="A525" s="146"/>
      <c r="B525" s="157" t="s">
        <v>232</v>
      </c>
      <c r="C525" s="158">
        <v>2</v>
      </c>
      <c r="D525" s="159" t="s">
        <v>161</v>
      </c>
      <c r="E525" s="281"/>
      <c r="F525" s="281"/>
      <c r="G525" s="281"/>
    </row>
    <row r="526" spans="1:7" ht="15" thickBot="1">
      <c r="A526" s="88"/>
      <c r="B526" s="129"/>
      <c r="C526" s="130"/>
      <c r="D526" s="130"/>
      <c r="E526" s="88"/>
      <c r="F526" s="88"/>
      <c r="G526" s="88"/>
    </row>
    <row r="527" spans="1:7" s="117" customFormat="1" ht="30" customHeight="1" thickBot="1">
      <c r="A527" s="186" t="s">
        <v>542</v>
      </c>
      <c r="B527" s="270" t="s">
        <v>146</v>
      </c>
      <c r="C527" s="270" t="s">
        <v>52</v>
      </c>
      <c r="D527" s="270">
        <v>92.8</v>
      </c>
      <c r="E527" s="270">
        <v>17.17</v>
      </c>
      <c r="F527" s="270">
        <v>21.72</v>
      </c>
      <c r="G527" s="270">
        <v>2716.08</v>
      </c>
    </row>
    <row r="528" spans="1:7" ht="14.25">
      <c r="A528" s="88"/>
      <c r="B528" s="129"/>
      <c r="C528" s="130"/>
      <c r="D528" s="130"/>
      <c r="E528" s="88"/>
      <c r="F528" s="88"/>
      <c r="G528" s="88"/>
    </row>
    <row r="529" spans="1:7" s="147" customFormat="1" ht="15">
      <c r="A529" s="146"/>
      <c r="B529" s="157" t="s">
        <v>234</v>
      </c>
      <c r="C529" s="158">
        <v>92.8</v>
      </c>
      <c r="D529" s="159" t="s">
        <v>11</v>
      </c>
      <c r="E529" s="146"/>
      <c r="F529" s="146"/>
      <c r="G529" s="146"/>
    </row>
    <row r="530" spans="1:7" ht="15" thickBot="1">
      <c r="A530" s="88"/>
      <c r="B530" s="129"/>
      <c r="C530" s="130"/>
      <c r="D530" s="130"/>
      <c r="E530" s="88"/>
      <c r="F530" s="88"/>
      <c r="G530" s="88"/>
    </row>
    <row r="531" spans="1:7" s="117" customFormat="1" ht="30.75" customHeight="1" thickBot="1">
      <c r="A531" s="186" t="s">
        <v>543</v>
      </c>
      <c r="B531" s="270" t="s">
        <v>113</v>
      </c>
      <c r="C531" s="270" t="s">
        <v>1</v>
      </c>
      <c r="D531" s="270">
        <v>0.48</v>
      </c>
      <c r="E531" s="270">
        <v>27.68</v>
      </c>
      <c r="F531" s="270">
        <v>35.02</v>
      </c>
      <c r="G531" s="270">
        <v>16.8</v>
      </c>
    </row>
    <row r="532" spans="1:7" ht="14.25">
      <c r="A532" s="88"/>
      <c r="B532" s="129"/>
      <c r="C532" s="130"/>
      <c r="D532" s="130"/>
      <c r="E532" s="88"/>
      <c r="F532" s="88"/>
      <c r="G532" s="88"/>
    </row>
    <row r="533" spans="1:7" s="147" customFormat="1" ht="15">
      <c r="A533" s="146"/>
      <c r="B533" s="157" t="s">
        <v>235</v>
      </c>
      <c r="C533" s="158">
        <v>0.48</v>
      </c>
      <c r="D533" s="159" t="s">
        <v>1</v>
      </c>
      <c r="E533" s="146"/>
      <c r="F533" s="146"/>
      <c r="G533" s="146"/>
    </row>
    <row r="534" spans="1:7" ht="15" thickBot="1">
      <c r="A534" s="88"/>
      <c r="B534" s="129"/>
      <c r="C534" s="130"/>
      <c r="D534" s="130"/>
      <c r="E534" s="88"/>
      <c r="F534" s="88"/>
      <c r="G534" s="88"/>
    </row>
    <row r="535" spans="1:7" s="182" customFormat="1" ht="26.25" customHeight="1" thickBot="1">
      <c r="A535" s="188">
        <v>14</v>
      </c>
      <c r="B535" s="271" t="s">
        <v>147</v>
      </c>
      <c r="C535" s="271"/>
      <c r="D535" s="271"/>
      <c r="E535" s="271"/>
      <c r="F535" s="271"/>
      <c r="G535" s="271" t="e">
        <f>SUM(G560,#REF!,G597)</f>
        <v>#REF!</v>
      </c>
    </row>
    <row r="536" spans="1:7" s="117" customFormat="1" ht="30" customHeight="1" thickBot="1">
      <c r="A536" s="186" t="s">
        <v>351</v>
      </c>
      <c r="B536" s="270" t="s">
        <v>265</v>
      </c>
      <c r="C536" s="270" t="s">
        <v>2</v>
      </c>
      <c r="D536" s="270">
        <v>8.74</v>
      </c>
      <c r="E536" s="270">
        <v>59.53</v>
      </c>
      <c r="F536" s="270">
        <v>75.31</v>
      </c>
      <c r="G536" s="270">
        <v>1957.3</v>
      </c>
    </row>
    <row r="537" spans="1:7" ht="14.25">
      <c r="A537" s="88"/>
      <c r="B537" s="129"/>
      <c r="C537" s="130"/>
      <c r="D537" s="130"/>
      <c r="E537" s="88"/>
      <c r="F537" s="88"/>
      <c r="G537" s="88"/>
    </row>
    <row r="538" spans="1:7" ht="14.25">
      <c r="A538" s="88"/>
      <c r="B538" s="191" t="s">
        <v>237</v>
      </c>
      <c r="C538" s="197">
        <v>36.4</v>
      </c>
      <c r="D538" s="198" t="s">
        <v>11</v>
      </c>
      <c r="E538" s="88"/>
      <c r="F538" s="88"/>
      <c r="G538" s="88"/>
    </row>
    <row r="539" spans="1:7" ht="14.25">
      <c r="A539" s="88"/>
      <c r="B539" s="191" t="s">
        <v>251</v>
      </c>
      <c r="C539" s="197">
        <v>0.4</v>
      </c>
      <c r="D539" s="198" t="s">
        <v>11</v>
      </c>
      <c r="E539" s="88"/>
      <c r="F539" s="88"/>
      <c r="G539" s="88"/>
    </row>
    <row r="540" spans="1:7" s="147" customFormat="1" ht="15">
      <c r="A540" s="146"/>
      <c r="B540" s="157" t="s">
        <v>231</v>
      </c>
      <c r="C540" s="158">
        <f>C538*C539</f>
        <v>14.56</v>
      </c>
      <c r="D540" s="159" t="s">
        <v>1</v>
      </c>
      <c r="E540" s="146"/>
      <c r="F540" s="146"/>
      <c r="G540" s="146"/>
    </row>
    <row r="541" spans="1:7" s="147" customFormat="1" ht="15.75" thickBot="1">
      <c r="A541" s="146"/>
      <c r="B541" s="157"/>
      <c r="C541" s="158"/>
      <c r="D541" s="159"/>
      <c r="E541" s="146"/>
      <c r="F541" s="146"/>
      <c r="G541" s="146"/>
    </row>
    <row r="542" spans="1:7" s="117" customFormat="1" ht="38.25" customHeight="1" thickBot="1">
      <c r="A542" s="186" t="s">
        <v>353</v>
      </c>
      <c r="B542" s="270" t="s">
        <v>88</v>
      </c>
      <c r="C542" s="270" t="s">
        <v>2</v>
      </c>
      <c r="D542" s="270">
        <v>114.07</v>
      </c>
      <c r="E542" s="270">
        <v>1.03</v>
      </c>
      <c r="F542" s="270">
        <v>1.3</v>
      </c>
      <c r="G542" s="270">
        <v>148.29</v>
      </c>
    </row>
    <row r="543" spans="1:7" ht="14.25">
      <c r="A543" s="88"/>
      <c r="B543" s="132"/>
      <c r="C543" s="133"/>
      <c r="D543" s="133"/>
      <c r="E543" s="88"/>
      <c r="F543" s="88"/>
      <c r="G543" s="88"/>
    </row>
    <row r="544" spans="1:7" ht="14.25">
      <c r="A544" s="88"/>
      <c r="B544" s="191" t="s">
        <v>258</v>
      </c>
      <c r="C544" s="197">
        <f>C540</f>
        <v>14.56</v>
      </c>
      <c r="D544" s="198" t="s">
        <v>1</v>
      </c>
      <c r="E544" s="88"/>
      <c r="F544" s="88"/>
      <c r="G544" s="88"/>
    </row>
    <row r="545" spans="1:7" ht="14.25">
      <c r="A545" s="88"/>
      <c r="B545" s="191" t="s">
        <v>252</v>
      </c>
      <c r="C545" s="197">
        <v>0.08</v>
      </c>
      <c r="D545" s="198" t="s">
        <v>11</v>
      </c>
      <c r="E545" s="88"/>
      <c r="F545" s="88"/>
      <c r="G545" s="88"/>
    </row>
    <row r="546" spans="1:7" ht="14.25">
      <c r="A546" s="88"/>
      <c r="B546" s="191" t="s">
        <v>259</v>
      </c>
      <c r="C546" s="197">
        <f>C544*C545</f>
        <v>1.1648</v>
      </c>
      <c r="D546" s="198"/>
      <c r="E546" s="88"/>
      <c r="F546" s="88"/>
      <c r="G546" s="88"/>
    </row>
    <row r="547" spans="1:7" ht="14.25">
      <c r="A547" s="88"/>
      <c r="B547" s="191" t="s">
        <v>175</v>
      </c>
      <c r="C547" s="197">
        <v>30</v>
      </c>
      <c r="D547" s="198" t="s">
        <v>193</v>
      </c>
      <c r="E547" s="88"/>
      <c r="F547" s="88"/>
      <c r="G547" s="88"/>
    </row>
    <row r="548" spans="1:7" s="147" customFormat="1" ht="15">
      <c r="A548" s="146"/>
      <c r="B548" s="157" t="s">
        <v>201</v>
      </c>
      <c r="C548" s="158">
        <f>(C546)*((C547+100)/100)</f>
        <v>1.51424</v>
      </c>
      <c r="D548" s="159" t="s">
        <v>2</v>
      </c>
      <c r="E548" s="146"/>
      <c r="F548" s="146"/>
      <c r="G548" s="146"/>
    </row>
    <row r="549" spans="1:7" ht="15" thickBot="1">
      <c r="A549" s="88"/>
      <c r="B549" s="132"/>
      <c r="C549" s="133"/>
      <c r="D549" s="133"/>
      <c r="E549" s="88"/>
      <c r="F549" s="88"/>
      <c r="G549" s="88"/>
    </row>
    <row r="550" spans="1:7" s="117" customFormat="1" ht="26.25" customHeight="1" thickBot="1">
      <c r="A550" s="186" t="s">
        <v>354</v>
      </c>
      <c r="B550" s="270" t="s">
        <v>122</v>
      </c>
      <c r="C550" s="270" t="s">
        <v>2</v>
      </c>
      <c r="D550" s="270">
        <v>114.07</v>
      </c>
      <c r="E550" s="270">
        <v>1.03</v>
      </c>
      <c r="F550" s="270">
        <v>1.3</v>
      </c>
      <c r="G550" s="270">
        <v>148.29</v>
      </c>
    </row>
    <row r="551" spans="1:7" ht="14.25">
      <c r="A551" s="88"/>
      <c r="B551" s="132"/>
      <c r="C551" s="133"/>
      <c r="D551" s="133"/>
      <c r="E551" s="88"/>
      <c r="F551" s="88"/>
      <c r="G551" s="88"/>
    </row>
    <row r="552" spans="1:7" ht="14.25">
      <c r="A552" s="88"/>
      <c r="B552" s="191" t="s">
        <v>186</v>
      </c>
      <c r="C552" s="197">
        <f>C548</f>
        <v>1.51424</v>
      </c>
      <c r="D552" s="198" t="s">
        <v>2</v>
      </c>
      <c r="E552" s="88"/>
      <c r="F552" s="88"/>
      <c r="G552" s="88"/>
    </row>
    <row r="553" spans="1:7" ht="14.25">
      <c r="A553" s="88"/>
      <c r="B553" s="191" t="s">
        <v>164</v>
      </c>
      <c r="C553" s="180">
        <v>7.5</v>
      </c>
      <c r="D553" s="198" t="s">
        <v>165</v>
      </c>
      <c r="E553" s="88"/>
      <c r="F553" s="88"/>
      <c r="G553" s="88"/>
    </row>
    <row r="554" spans="1:7" s="150" customFormat="1" ht="12.75">
      <c r="A554" s="148"/>
      <c r="B554" s="155" t="s">
        <v>0</v>
      </c>
      <c r="C554" s="156">
        <f>C552*C553</f>
        <v>11.3568</v>
      </c>
      <c r="D554" s="170" t="s">
        <v>266</v>
      </c>
      <c r="E554" s="148"/>
      <c r="F554" s="148"/>
      <c r="G554" s="148"/>
    </row>
    <row r="555" spans="1:7" ht="15" thickBot="1">
      <c r="A555" s="88"/>
      <c r="B555" s="132"/>
      <c r="C555" s="133"/>
      <c r="D555" s="133"/>
      <c r="E555" s="88"/>
      <c r="F555" s="88"/>
      <c r="G555" s="88"/>
    </row>
    <row r="556" spans="1:7" s="117" customFormat="1" ht="30" customHeight="1" thickBot="1">
      <c r="A556" s="186" t="s">
        <v>544</v>
      </c>
      <c r="B556" s="270" t="s">
        <v>87</v>
      </c>
      <c r="C556" s="270" t="s">
        <v>2</v>
      </c>
      <c r="D556" s="270">
        <v>114.07</v>
      </c>
      <c r="E556" s="270">
        <v>1.03</v>
      </c>
      <c r="F556" s="270">
        <v>1.3</v>
      </c>
      <c r="G556" s="270">
        <v>148.29</v>
      </c>
    </row>
    <row r="557" spans="1:7" ht="14.25">
      <c r="A557" s="88"/>
      <c r="B557" s="132"/>
      <c r="C557" s="133"/>
      <c r="D557" s="133"/>
      <c r="E557" s="88"/>
      <c r="F557" s="88"/>
      <c r="G557" s="88"/>
    </row>
    <row r="558" spans="1:7" s="147" customFormat="1" ht="15">
      <c r="A558" s="146"/>
      <c r="B558" s="157" t="s">
        <v>180</v>
      </c>
      <c r="C558" s="158">
        <f>C548</f>
        <v>1.51424</v>
      </c>
      <c r="D558" s="159" t="s">
        <v>2</v>
      </c>
      <c r="E558" s="146"/>
      <c r="F558" s="146"/>
      <c r="G558" s="146"/>
    </row>
    <row r="559" spans="1:7" s="147" customFormat="1" ht="15.75" thickBot="1">
      <c r="A559" s="146"/>
      <c r="B559" s="157"/>
      <c r="C559" s="158"/>
      <c r="D559" s="159"/>
      <c r="E559" s="146"/>
      <c r="F559" s="146"/>
      <c r="G559" s="146"/>
    </row>
    <row r="560" spans="1:7" s="117" customFormat="1" ht="26.25" customHeight="1" thickBot="1">
      <c r="A560" s="186" t="s">
        <v>545</v>
      </c>
      <c r="B560" s="270" t="s">
        <v>127</v>
      </c>
      <c r="C560" s="270" t="s">
        <v>2</v>
      </c>
      <c r="D560" s="270">
        <v>8.74</v>
      </c>
      <c r="E560" s="270">
        <v>59.53</v>
      </c>
      <c r="F560" s="270">
        <v>75.31</v>
      </c>
      <c r="G560" s="270">
        <v>1957.3</v>
      </c>
    </row>
    <row r="561" spans="1:7" ht="14.25">
      <c r="A561" s="88"/>
      <c r="B561" s="129"/>
      <c r="C561" s="130"/>
      <c r="D561" s="130"/>
      <c r="E561" s="88"/>
      <c r="F561" s="88"/>
      <c r="G561" s="88"/>
    </row>
    <row r="562" spans="1:7" ht="14.25">
      <c r="A562" s="88"/>
      <c r="B562" s="191" t="s">
        <v>237</v>
      </c>
      <c r="C562" s="197">
        <v>36.4</v>
      </c>
      <c r="D562" s="198" t="s">
        <v>11</v>
      </c>
      <c r="E562" s="88"/>
      <c r="F562" s="88"/>
      <c r="G562" s="88"/>
    </row>
    <row r="563" spans="1:7" ht="14.25">
      <c r="A563" s="88"/>
      <c r="B563" s="191" t="s">
        <v>251</v>
      </c>
      <c r="C563" s="197">
        <v>0.4</v>
      </c>
      <c r="D563" s="198" t="s">
        <v>11</v>
      </c>
      <c r="E563" s="88"/>
      <c r="F563" s="88"/>
      <c r="G563" s="88"/>
    </row>
    <row r="564" spans="1:7" ht="14.25">
      <c r="A564" s="88"/>
      <c r="B564" s="191" t="s">
        <v>252</v>
      </c>
      <c r="C564" s="197">
        <v>0.6</v>
      </c>
      <c r="D564" s="198" t="s">
        <v>11</v>
      </c>
      <c r="E564" s="88"/>
      <c r="F564" s="88"/>
      <c r="G564" s="88"/>
    </row>
    <row r="565" spans="1:7" s="147" customFormat="1" ht="15">
      <c r="A565" s="146"/>
      <c r="B565" s="157" t="s">
        <v>238</v>
      </c>
      <c r="C565" s="158">
        <f>C562*C563*C564</f>
        <v>8.736</v>
      </c>
      <c r="D565" s="159" t="s">
        <v>2</v>
      </c>
      <c r="E565" s="146"/>
      <c r="F565" s="146"/>
      <c r="G565" s="146"/>
    </row>
    <row r="566" spans="1:7" s="147" customFormat="1" ht="15.75" thickBot="1">
      <c r="A566" s="146"/>
      <c r="B566" s="157"/>
      <c r="C566" s="158"/>
      <c r="D566" s="159"/>
      <c r="E566" s="146"/>
      <c r="F566" s="146"/>
      <c r="G566" s="146"/>
    </row>
    <row r="567" spans="1:7" s="117" customFormat="1" ht="26.25" customHeight="1" thickBot="1">
      <c r="A567" s="186" t="s">
        <v>546</v>
      </c>
      <c r="B567" s="270" t="s">
        <v>148</v>
      </c>
      <c r="C567" s="270" t="s">
        <v>1</v>
      </c>
      <c r="D567" s="270">
        <v>14.56</v>
      </c>
      <c r="E567" s="270">
        <v>17.15</v>
      </c>
      <c r="F567" s="270">
        <v>21.69</v>
      </c>
      <c r="G567" s="270">
        <v>939.61</v>
      </c>
    </row>
    <row r="568" spans="1:7" ht="14.25">
      <c r="A568" s="88"/>
      <c r="B568" s="129"/>
      <c r="C568" s="131"/>
      <c r="D568" s="130"/>
      <c r="E568" s="88"/>
      <c r="F568" s="88"/>
      <c r="G568" s="88"/>
    </row>
    <row r="569" spans="1:7" ht="14.25">
      <c r="A569" s="88"/>
      <c r="B569" s="191" t="s">
        <v>168</v>
      </c>
      <c r="C569" s="197">
        <v>36.4</v>
      </c>
      <c r="D569" s="198" t="s">
        <v>11</v>
      </c>
      <c r="E569" s="88"/>
      <c r="F569" s="88"/>
      <c r="G569" s="88"/>
    </row>
    <row r="570" spans="1:7" ht="14.25">
      <c r="A570" s="88"/>
      <c r="B570" s="191" t="s">
        <v>236</v>
      </c>
      <c r="C570" s="197">
        <v>0.4</v>
      </c>
      <c r="D570" s="198" t="s">
        <v>11</v>
      </c>
      <c r="E570" s="88"/>
      <c r="F570" s="88"/>
      <c r="G570" s="88"/>
    </row>
    <row r="571" spans="1:7" s="147" customFormat="1" ht="15">
      <c r="A571" s="146"/>
      <c r="B571" s="157" t="s">
        <v>232</v>
      </c>
      <c r="C571" s="158">
        <f>C569*C570</f>
        <v>14.56</v>
      </c>
      <c r="D571" s="159" t="s">
        <v>1</v>
      </c>
      <c r="E571" s="146"/>
      <c r="F571" s="146"/>
      <c r="G571" s="146"/>
    </row>
    <row r="572" spans="1:7" s="147" customFormat="1" ht="15.75" thickBot="1">
      <c r="A572" s="146"/>
      <c r="B572" s="157"/>
      <c r="C572" s="158"/>
      <c r="D572" s="159"/>
      <c r="E572" s="146"/>
      <c r="F572" s="146"/>
      <c r="G572" s="146"/>
    </row>
    <row r="573" spans="1:7" s="117" customFormat="1" ht="28.5" customHeight="1" thickBot="1">
      <c r="A573" s="186" t="s">
        <v>547</v>
      </c>
      <c r="B573" s="270" t="s">
        <v>149</v>
      </c>
      <c r="C573" s="270" t="s">
        <v>2</v>
      </c>
      <c r="D573" s="270">
        <v>8.43</v>
      </c>
      <c r="E573" s="270">
        <v>50.72</v>
      </c>
      <c r="F573" s="270">
        <v>64.17</v>
      </c>
      <c r="G573" s="270">
        <v>1561.25</v>
      </c>
    </row>
    <row r="574" spans="1:7" ht="14.25">
      <c r="A574" s="88"/>
      <c r="B574" s="129"/>
      <c r="C574" s="130"/>
      <c r="D574" s="130"/>
      <c r="E574" s="88"/>
      <c r="F574" s="88"/>
      <c r="G574" s="88"/>
    </row>
    <row r="575" spans="1:7" ht="14.25">
      <c r="A575" s="88"/>
      <c r="B575" s="191" t="s">
        <v>253</v>
      </c>
      <c r="C575" s="197">
        <v>36.4</v>
      </c>
      <c r="D575" s="198" t="s">
        <v>11</v>
      </c>
      <c r="E575" s="88"/>
      <c r="F575" s="88"/>
      <c r="G575" s="88"/>
    </row>
    <row r="576" spans="1:7" ht="14.25">
      <c r="A576" s="88"/>
      <c r="B576" s="191" t="s">
        <v>251</v>
      </c>
      <c r="C576" s="197">
        <v>0.4</v>
      </c>
      <c r="D576" s="198" t="s">
        <v>11</v>
      </c>
      <c r="E576" s="88"/>
      <c r="F576" s="88"/>
      <c r="G576" s="88"/>
    </row>
    <row r="577" spans="1:7" ht="14.25">
      <c r="A577" s="88"/>
      <c r="B577" s="191" t="s">
        <v>252</v>
      </c>
      <c r="C577" s="197">
        <v>0.1</v>
      </c>
      <c r="D577" s="198" t="s">
        <v>11</v>
      </c>
      <c r="E577" s="88"/>
      <c r="F577" s="88"/>
      <c r="G577" s="88"/>
    </row>
    <row r="578" spans="1:7" s="147" customFormat="1" ht="15">
      <c r="A578" s="146"/>
      <c r="B578" s="157" t="s">
        <v>238</v>
      </c>
      <c r="C578" s="158">
        <f>C575*C576*C577</f>
        <v>1.4560000000000002</v>
      </c>
      <c r="D578" s="159" t="s">
        <v>2</v>
      </c>
      <c r="E578" s="146"/>
      <c r="F578" s="146"/>
      <c r="G578" s="146"/>
    </row>
    <row r="579" spans="1:7" s="147" customFormat="1" ht="15.75" thickBot="1">
      <c r="A579" s="146"/>
      <c r="B579" s="157"/>
      <c r="C579" s="158"/>
      <c r="D579" s="159"/>
      <c r="E579" s="146"/>
      <c r="F579" s="146"/>
      <c r="G579" s="146"/>
    </row>
    <row r="580" spans="1:7" s="117" customFormat="1" ht="26.25" customHeight="1" thickBot="1">
      <c r="A580" s="186" t="s">
        <v>548</v>
      </c>
      <c r="B580" s="270" t="s">
        <v>194</v>
      </c>
      <c r="C580" s="270" t="s">
        <v>2</v>
      </c>
      <c r="D580" s="270">
        <v>114.07</v>
      </c>
      <c r="E580" s="270">
        <v>1.03</v>
      </c>
      <c r="F580" s="270">
        <v>1.3</v>
      </c>
      <c r="G580" s="270">
        <v>148.29</v>
      </c>
    </row>
    <row r="581" spans="1:7" ht="14.25">
      <c r="A581" s="88"/>
      <c r="B581" s="132"/>
      <c r="C581" s="133"/>
      <c r="D581" s="133"/>
      <c r="E581" s="88"/>
      <c r="F581" s="88"/>
      <c r="G581" s="88"/>
    </row>
    <row r="582" spans="1:7" ht="14.25">
      <c r="A582" s="88"/>
      <c r="B582" s="191" t="s">
        <v>173</v>
      </c>
      <c r="C582" s="197">
        <f>C565</f>
        <v>8.736</v>
      </c>
      <c r="D582" s="198" t="s">
        <v>2</v>
      </c>
      <c r="E582" s="88"/>
      <c r="F582" s="88"/>
      <c r="G582" s="88"/>
    </row>
    <row r="583" spans="1:7" ht="14.25">
      <c r="A583" s="88"/>
      <c r="B583" s="191" t="s">
        <v>185</v>
      </c>
      <c r="C583" s="197">
        <f>C578</f>
        <v>1.4560000000000002</v>
      </c>
      <c r="D583" s="198" t="s">
        <v>2</v>
      </c>
      <c r="E583" s="88"/>
      <c r="F583" s="88"/>
      <c r="G583" s="88"/>
    </row>
    <row r="584" spans="1:7" ht="14.25">
      <c r="A584" s="88"/>
      <c r="B584" s="191" t="s">
        <v>175</v>
      </c>
      <c r="C584" s="197">
        <v>30</v>
      </c>
      <c r="D584" s="198" t="s">
        <v>193</v>
      </c>
      <c r="E584" s="88"/>
      <c r="F584" s="88"/>
      <c r="G584" s="88"/>
    </row>
    <row r="585" spans="1:7" s="147" customFormat="1" ht="15">
      <c r="A585" s="146"/>
      <c r="B585" s="157" t="s">
        <v>201</v>
      </c>
      <c r="C585" s="158">
        <f>(C582-C583)*((C584+100)/100)</f>
        <v>9.464</v>
      </c>
      <c r="D585" s="159" t="s">
        <v>2</v>
      </c>
      <c r="E585" s="146"/>
      <c r="F585" s="146"/>
      <c r="G585" s="146"/>
    </row>
    <row r="586" spans="1:7" ht="15" thickBot="1">
      <c r="A586" s="88"/>
      <c r="B586" s="132"/>
      <c r="C586" s="133"/>
      <c r="D586" s="133"/>
      <c r="E586" s="88"/>
      <c r="F586" s="88"/>
      <c r="G586" s="88"/>
    </row>
    <row r="587" spans="1:7" s="117" customFormat="1" ht="24" customHeight="1" thickBot="1">
      <c r="A587" s="186" t="s">
        <v>549</v>
      </c>
      <c r="B587" s="270" t="s">
        <v>195</v>
      </c>
      <c r="C587" s="270" t="s">
        <v>2</v>
      </c>
      <c r="D587" s="270">
        <v>114.07</v>
      </c>
      <c r="E587" s="270">
        <v>1.03</v>
      </c>
      <c r="F587" s="270">
        <v>1.3</v>
      </c>
      <c r="G587" s="270">
        <v>148.29</v>
      </c>
    </row>
    <row r="588" spans="1:7" ht="14.25">
      <c r="A588" s="88"/>
      <c r="B588" s="132"/>
      <c r="C588" s="133"/>
      <c r="D588" s="133"/>
      <c r="E588" s="88"/>
      <c r="F588" s="88"/>
      <c r="G588" s="88"/>
    </row>
    <row r="589" spans="1:7" ht="14.25">
      <c r="A589" s="88"/>
      <c r="B589" s="191" t="s">
        <v>186</v>
      </c>
      <c r="C589" s="197">
        <f>C585</f>
        <v>9.464</v>
      </c>
      <c r="D589" s="198" t="s">
        <v>2</v>
      </c>
      <c r="E589" s="88"/>
      <c r="F589" s="88"/>
      <c r="G589" s="88"/>
    </row>
    <row r="590" spans="1:7" ht="14.25">
      <c r="A590" s="88"/>
      <c r="B590" s="191" t="s">
        <v>164</v>
      </c>
      <c r="C590" s="199">
        <v>7.2</v>
      </c>
      <c r="D590" s="198" t="s">
        <v>165</v>
      </c>
      <c r="E590" s="88"/>
      <c r="F590" s="88"/>
      <c r="G590" s="88"/>
    </row>
    <row r="591" spans="1:7" s="150" customFormat="1" ht="12.75">
      <c r="A591" s="148"/>
      <c r="B591" s="155" t="s">
        <v>0</v>
      </c>
      <c r="C591" s="156">
        <f>C589*C590</f>
        <v>68.1408</v>
      </c>
      <c r="D591" s="170" t="s">
        <v>266</v>
      </c>
      <c r="E591" s="148"/>
      <c r="F591" s="148"/>
      <c r="G591" s="148"/>
    </row>
    <row r="592" spans="1:7" ht="15" thickBot="1">
      <c r="A592" s="88"/>
      <c r="B592" s="132"/>
      <c r="C592" s="133"/>
      <c r="D592" s="133"/>
      <c r="E592" s="88"/>
      <c r="F592" s="88"/>
      <c r="G592" s="88"/>
    </row>
    <row r="593" spans="1:7" s="117" customFormat="1" ht="27.75" customHeight="1" thickBot="1">
      <c r="A593" s="186" t="s">
        <v>550</v>
      </c>
      <c r="B593" s="270" t="s">
        <v>169</v>
      </c>
      <c r="C593" s="270" t="s">
        <v>2</v>
      </c>
      <c r="D593" s="270">
        <v>8.43</v>
      </c>
      <c r="E593" s="270">
        <v>50.72</v>
      </c>
      <c r="F593" s="270">
        <v>64.17</v>
      </c>
      <c r="G593" s="270">
        <v>1561.25</v>
      </c>
    </row>
    <row r="594" spans="1:7" ht="14.25">
      <c r="A594" s="88"/>
      <c r="B594" s="129"/>
      <c r="C594" s="130"/>
      <c r="D594" s="130"/>
      <c r="E594" s="88"/>
      <c r="F594" s="88"/>
      <c r="G594" s="88"/>
    </row>
    <row r="595" spans="1:7" ht="14.25">
      <c r="A595" s="88"/>
      <c r="B595" s="157" t="s">
        <v>364</v>
      </c>
      <c r="C595" s="158">
        <f>C585</f>
        <v>9.464</v>
      </c>
      <c r="D595" s="159" t="s">
        <v>2</v>
      </c>
      <c r="E595" s="88"/>
      <c r="F595" s="88"/>
      <c r="G595" s="88"/>
    </row>
    <row r="596" spans="1:7" ht="15" thickBot="1">
      <c r="A596" s="88"/>
      <c r="B596" s="191"/>
      <c r="C596" s="197"/>
      <c r="D596" s="198"/>
      <c r="E596" s="88"/>
      <c r="F596" s="88"/>
      <c r="G596" s="88"/>
    </row>
    <row r="597" spans="1:7" s="117" customFormat="1" ht="27" customHeight="1" thickBot="1">
      <c r="A597" s="186" t="s">
        <v>551</v>
      </c>
      <c r="B597" s="270" t="s">
        <v>362</v>
      </c>
      <c r="C597" s="270" t="s">
        <v>2</v>
      </c>
      <c r="D597" s="270">
        <v>8.43</v>
      </c>
      <c r="E597" s="270">
        <v>50.72</v>
      </c>
      <c r="F597" s="270">
        <v>64.17</v>
      </c>
      <c r="G597" s="270">
        <v>1561.25</v>
      </c>
    </row>
    <row r="598" spans="1:7" ht="14.25">
      <c r="A598" s="88"/>
      <c r="B598" s="129"/>
      <c r="C598" s="130"/>
      <c r="D598" s="130"/>
      <c r="E598" s="88"/>
      <c r="F598" s="88"/>
      <c r="G598" s="88"/>
    </row>
    <row r="599" spans="1:7" ht="14.25">
      <c r="A599" s="88"/>
      <c r="B599" s="191" t="s">
        <v>187</v>
      </c>
      <c r="C599" s="197">
        <v>36.4</v>
      </c>
      <c r="D599" s="198" t="s">
        <v>11</v>
      </c>
      <c r="E599" s="88"/>
      <c r="F599" s="88"/>
      <c r="G599" s="88"/>
    </row>
    <row r="600" spans="1:7" ht="14.25">
      <c r="A600" s="88"/>
      <c r="B600" s="191" t="s">
        <v>251</v>
      </c>
      <c r="C600" s="197">
        <v>0.4</v>
      </c>
      <c r="D600" s="198" t="s">
        <v>11</v>
      </c>
      <c r="E600" s="88"/>
      <c r="F600" s="88"/>
      <c r="G600" s="88"/>
    </row>
    <row r="601" spans="1:7" ht="14.25">
      <c r="A601" s="88"/>
      <c r="B601" s="191" t="s">
        <v>252</v>
      </c>
      <c r="C601" s="197">
        <v>0.5</v>
      </c>
      <c r="D601" s="198" t="s">
        <v>11</v>
      </c>
      <c r="E601" s="88"/>
      <c r="F601" s="88"/>
      <c r="G601" s="88"/>
    </row>
    <row r="602" spans="1:7" ht="14.25">
      <c r="A602" s="88"/>
      <c r="B602" s="191" t="s">
        <v>167</v>
      </c>
      <c r="C602" s="197">
        <f>0.003318*C599</f>
        <v>0.1207752</v>
      </c>
      <c r="D602" s="198" t="s">
        <v>2</v>
      </c>
      <c r="E602" s="88"/>
      <c r="F602" s="88"/>
      <c r="G602" s="88"/>
    </row>
    <row r="603" spans="1:7" s="147" customFormat="1" ht="15">
      <c r="A603" s="146"/>
      <c r="B603" s="157" t="s">
        <v>238</v>
      </c>
      <c r="C603" s="158">
        <f>C599*C600*C601-C602</f>
        <v>7.1592248000000005</v>
      </c>
      <c r="D603" s="159" t="s">
        <v>2</v>
      </c>
      <c r="E603" s="146"/>
      <c r="F603" s="146"/>
      <c r="G603" s="146"/>
    </row>
    <row r="604" spans="1:7" ht="15" thickBot="1">
      <c r="A604" s="88"/>
      <c r="B604" s="129"/>
      <c r="C604" s="130"/>
      <c r="D604" s="130"/>
      <c r="E604" s="88"/>
      <c r="F604" s="88"/>
      <c r="G604" s="88"/>
    </row>
    <row r="605" spans="1:7" s="117" customFormat="1" ht="27" customHeight="1" thickBot="1">
      <c r="A605" s="186" t="s">
        <v>552</v>
      </c>
      <c r="B605" s="270" t="s">
        <v>194</v>
      </c>
      <c r="C605" s="270" t="s">
        <v>2</v>
      </c>
      <c r="D605" s="270">
        <v>114.07</v>
      </c>
      <c r="E605" s="270">
        <v>1.03</v>
      </c>
      <c r="F605" s="270">
        <v>1.3</v>
      </c>
      <c r="G605" s="270">
        <v>148.29</v>
      </c>
    </row>
    <row r="606" spans="1:7" ht="14.25">
      <c r="A606" s="88"/>
      <c r="B606" s="132"/>
      <c r="C606" s="133"/>
      <c r="D606" s="133"/>
      <c r="E606" s="88"/>
      <c r="F606" s="88"/>
      <c r="G606" s="88"/>
    </row>
    <row r="607" spans="1:7" ht="14.25">
      <c r="A607" s="88"/>
      <c r="B607" s="191" t="s">
        <v>363</v>
      </c>
      <c r="C607" s="197">
        <f>C603</f>
        <v>7.1592248000000005</v>
      </c>
      <c r="D607" s="198" t="s">
        <v>2</v>
      </c>
      <c r="E607" s="88"/>
      <c r="F607" s="88"/>
      <c r="G607" s="88"/>
    </row>
    <row r="608" spans="1:7" ht="14.25">
      <c r="A608" s="88"/>
      <c r="B608" s="191" t="s">
        <v>175</v>
      </c>
      <c r="C608" s="197">
        <v>30</v>
      </c>
      <c r="D608" s="198" t="s">
        <v>193</v>
      </c>
      <c r="E608" s="88"/>
      <c r="F608" s="88"/>
      <c r="G608" s="88"/>
    </row>
    <row r="609" spans="1:7" s="147" customFormat="1" ht="15">
      <c r="A609" s="146"/>
      <c r="B609" s="157" t="s">
        <v>201</v>
      </c>
      <c r="C609" s="158">
        <f>C607*1.3</f>
        <v>9.306992240000001</v>
      </c>
      <c r="D609" s="159" t="s">
        <v>2</v>
      </c>
      <c r="E609" s="146"/>
      <c r="F609" s="146"/>
      <c r="G609" s="146"/>
    </row>
    <row r="610" spans="1:7" ht="15" thickBot="1">
      <c r="A610" s="88"/>
      <c r="B610" s="132"/>
      <c r="C610" s="133"/>
      <c r="D610" s="133"/>
      <c r="E610" s="88"/>
      <c r="F610" s="88"/>
      <c r="G610" s="88"/>
    </row>
    <row r="611" spans="1:7" s="117" customFormat="1" ht="27" customHeight="1" thickBot="1">
      <c r="A611" s="186" t="s">
        <v>553</v>
      </c>
      <c r="B611" s="270" t="s">
        <v>195</v>
      </c>
      <c r="C611" s="270" t="s">
        <v>2</v>
      </c>
      <c r="D611" s="270">
        <v>114.07</v>
      </c>
      <c r="E611" s="270">
        <v>1.03</v>
      </c>
      <c r="F611" s="270">
        <v>1.3</v>
      </c>
      <c r="G611" s="270">
        <v>148.29</v>
      </c>
    </row>
    <row r="612" spans="1:7" ht="14.25">
      <c r="A612" s="88"/>
      <c r="B612" s="132"/>
      <c r="C612" s="133"/>
      <c r="D612" s="133"/>
      <c r="E612" s="88"/>
      <c r="F612" s="88"/>
      <c r="G612" s="88"/>
    </row>
    <row r="613" spans="1:7" ht="14.25">
      <c r="A613" s="88"/>
      <c r="B613" s="191" t="s">
        <v>186</v>
      </c>
      <c r="C613" s="197">
        <f>C609</f>
        <v>9.306992240000001</v>
      </c>
      <c r="D613" s="198" t="s">
        <v>2</v>
      </c>
      <c r="E613" s="88"/>
      <c r="F613" s="88"/>
      <c r="G613" s="88"/>
    </row>
    <row r="614" spans="1:7" ht="14.25">
      <c r="A614" s="88"/>
      <c r="B614" s="191" t="s">
        <v>164</v>
      </c>
      <c r="C614" s="199">
        <v>13.7</v>
      </c>
      <c r="D614" s="198" t="s">
        <v>165</v>
      </c>
      <c r="E614" s="88"/>
      <c r="F614" s="88"/>
      <c r="G614" s="88"/>
    </row>
    <row r="615" spans="1:7" s="150" customFormat="1" ht="12.75">
      <c r="A615" s="148"/>
      <c r="B615" s="155" t="s">
        <v>0</v>
      </c>
      <c r="C615" s="156">
        <f>C613*C614</f>
        <v>127.50579368800001</v>
      </c>
      <c r="D615" s="170" t="s">
        <v>266</v>
      </c>
      <c r="E615" s="148"/>
      <c r="F615" s="148"/>
      <c r="G615" s="148"/>
    </row>
    <row r="616" spans="1:7" s="147" customFormat="1" ht="15.75" customHeight="1" thickBot="1">
      <c r="A616" s="146"/>
      <c r="B616" s="157"/>
      <c r="C616" s="158"/>
      <c r="D616" s="159"/>
      <c r="E616" s="146"/>
      <c r="F616" s="146"/>
      <c r="G616" s="146"/>
    </row>
    <row r="617" spans="1:7" s="182" customFormat="1" ht="26.25" customHeight="1" thickBot="1">
      <c r="A617" s="188">
        <v>15</v>
      </c>
      <c r="B617" s="271" t="s">
        <v>150</v>
      </c>
      <c r="C617" s="271"/>
      <c r="D617" s="271"/>
      <c r="E617" s="271"/>
      <c r="F617" s="271"/>
      <c r="G617" s="271" t="e">
        <f>SUM(G618,G626,G630,#REF!,#REF!,G634)</f>
        <v>#REF!</v>
      </c>
    </row>
    <row r="618" spans="1:7" s="117" customFormat="1" ht="28.5" customHeight="1" thickBot="1">
      <c r="A618" s="186" t="s">
        <v>355</v>
      </c>
      <c r="B618" s="270" t="s">
        <v>151</v>
      </c>
      <c r="C618" s="270" t="s">
        <v>79</v>
      </c>
      <c r="D618" s="270">
        <v>1</v>
      </c>
      <c r="E618" s="270">
        <v>1395.56</v>
      </c>
      <c r="F618" s="270">
        <v>1678.16</v>
      </c>
      <c r="G618" s="270">
        <v>1678.16</v>
      </c>
    </row>
    <row r="619" spans="1:7" ht="14.25">
      <c r="A619" s="88"/>
      <c r="B619" s="129"/>
      <c r="C619" s="130"/>
      <c r="D619" s="130"/>
      <c r="E619" s="88"/>
      <c r="F619" s="88"/>
      <c r="G619" s="88"/>
    </row>
    <row r="620" spans="1:7" ht="14.25">
      <c r="A620" s="88"/>
      <c r="B620" s="157" t="s">
        <v>232</v>
      </c>
      <c r="C620" s="158">
        <v>1</v>
      </c>
      <c r="D620" s="159" t="s">
        <v>161</v>
      </c>
      <c r="E620" s="273"/>
      <c r="F620" s="273"/>
      <c r="G620" s="273"/>
    </row>
    <row r="621" spans="1:7" ht="15" thickBot="1">
      <c r="A621" s="88"/>
      <c r="B621" s="129"/>
      <c r="C621" s="130"/>
      <c r="D621" s="130"/>
      <c r="E621" s="88"/>
      <c r="F621" s="88"/>
      <c r="G621" s="88"/>
    </row>
    <row r="622" spans="1:7" s="117" customFormat="1" ht="24" customHeight="1" thickBot="1">
      <c r="A622" s="186" t="s">
        <v>356</v>
      </c>
      <c r="B622" s="270" t="s">
        <v>154</v>
      </c>
      <c r="C622" s="270" t="s">
        <v>79</v>
      </c>
      <c r="D622" s="270">
        <v>1</v>
      </c>
      <c r="E622" s="270">
        <v>1395.56</v>
      </c>
      <c r="F622" s="270">
        <v>1678.16</v>
      </c>
      <c r="G622" s="270">
        <v>1678.16</v>
      </c>
    </row>
    <row r="623" spans="1:7" ht="14.25">
      <c r="A623" s="88"/>
      <c r="B623" s="129"/>
      <c r="C623" s="130"/>
      <c r="D623" s="130"/>
      <c r="E623" s="88"/>
      <c r="F623" s="88"/>
      <c r="G623" s="88"/>
    </row>
    <row r="624" spans="1:7" ht="14.25">
      <c r="A624" s="88"/>
      <c r="B624" s="157" t="s">
        <v>232</v>
      </c>
      <c r="C624" s="158">
        <v>1</v>
      </c>
      <c r="D624" s="159" t="s">
        <v>161</v>
      </c>
      <c r="E624" s="273"/>
      <c r="F624" s="273"/>
      <c r="G624" s="273"/>
    </row>
    <row r="625" spans="1:7" ht="15" thickBot="1">
      <c r="A625" s="88"/>
      <c r="B625" s="129"/>
      <c r="C625" s="130"/>
      <c r="D625" s="130"/>
      <c r="E625" s="88"/>
      <c r="F625" s="88"/>
      <c r="G625" s="88"/>
    </row>
    <row r="626" spans="1:7" s="117" customFormat="1" ht="27.75" customHeight="1" thickBot="1">
      <c r="A626" s="186" t="s">
        <v>357</v>
      </c>
      <c r="B626" s="270" t="s">
        <v>152</v>
      </c>
      <c r="C626" s="270" t="s">
        <v>51</v>
      </c>
      <c r="D626" s="270">
        <v>3</v>
      </c>
      <c r="E626" s="270">
        <v>110.24</v>
      </c>
      <c r="F626" s="270">
        <v>139.47</v>
      </c>
      <c r="G626" s="270">
        <v>278.94</v>
      </c>
    </row>
    <row r="627" spans="1:7" ht="14.25">
      <c r="A627" s="88"/>
      <c r="B627" s="129"/>
      <c r="C627" s="130"/>
      <c r="D627" s="130"/>
      <c r="E627" s="88"/>
      <c r="F627" s="88"/>
      <c r="G627" s="88"/>
    </row>
    <row r="628" spans="1:7" s="147" customFormat="1" ht="15">
      <c r="A628" s="146"/>
      <c r="B628" s="157" t="s">
        <v>232</v>
      </c>
      <c r="C628" s="158">
        <v>3</v>
      </c>
      <c r="D628" s="159" t="s">
        <v>161</v>
      </c>
      <c r="E628" s="272"/>
      <c r="F628" s="272"/>
      <c r="G628" s="272"/>
    </row>
    <row r="629" spans="1:7" ht="15" thickBot="1">
      <c r="A629" s="88"/>
      <c r="B629" s="129"/>
      <c r="C629" s="130"/>
      <c r="D629" s="130"/>
      <c r="E629" s="88"/>
      <c r="F629" s="88"/>
      <c r="G629" s="88"/>
    </row>
    <row r="630" spans="1:7" s="117" customFormat="1" ht="30.75" customHeight="1" thickBot="1">
      <c r="A630" s="186" t="s">
        <v>358</v>
      </c>
      <c r="B630" s="270" t="s">
        <v>153</v>
      </c>
      <c r="C630" s="270" t="s">
        <v>51</v>
      </c>
      <c r="D630" s="270">
        <v>3</v>
      </c>
      <c r="E630" s="270">
        <v>209.08</v>
      </c>
      <c r="F630" s="270">
        <v>251.41</v>
      </c>
      <c r="G630" s="270">
        <v>502.82</v>
      </c>
    </row>
    <row r="631" spans="1:7" ht="14.25">
      <c r="A631" s="88"/>
      <c r="B631" s="129"/>
      <c r="C631" s="130"/>
      <c r="D631" s="130"/>
      <c r="E631" s="88"/>
      <c r="F631" s="88"/>
      <c r="G631" s="88"/>
    </row>
    <row r="632" spans="1:7" s="147" customFormat="1" ht="15">
      <c r="A632" s="146"/>
      <c r="B632" s="157" t="s">
        <v>232</v>
      </c>
      <c r="C632" s="158">
        <v>3</v>
      </c>
      <c r="D632" s="159" t="s">
        <v>161</v>
      </c>
      <c r="E632" s="272"/>
      <c r="F632" s="272"/>
      <c r="G632" s="272"/>
    </row>
    <row r="633" spans="1:7" ht="15" thickBot="1">
      <c r="A633" s="88"/>
      <c r="B633" s="129"/>
      <c r="C633" s="130"/>
      <c r="D633" s="130"/>
      <c r="E633" s="88"/>
      <c r="F633" s="88"/>
      <c r="G633" s="88"/>
    </row>
    <row r="634" spans="1:7" s="117" customFormat="1" ht="30.75" customHeight="1" thickBot="1">
      <c r="A634" s="186" t="s">
        <v>359</v>
      </c>
      <c r="B634" s="270" t="s">
        <v>155</v>
      </c>
      <c r="C634" s="270" t="s">
        <v>51</v>
      </c>
      <c r="D634" s="270">
        <v>1</v>
      </c>
      <c r="E634" s="270">
        <v>1476.4</v>
      </c>
      <c r="F634" s="270">
        <v>1867.94</v>
      </c>
      <c r="G634" s="270">
        <v>1867.94</v>
      </c>
    </row>
    <row r="635" spans="1:7" ht="14.25">
      <c r="A635" s="88"/>
      <c r="B635" s="129"/>
      <c r="C635" s="130"/>
      <c r="D635" s="130"/>
      <c r="E635" s="88"/>
      <c r="F635" s="88"/>
      <c r="G635" s="88"/>
    </row>
    <row r="636" spans="1:7" s="147" customFormat="1" ht="15">
      <c r="A636" s="146"/>
      <c r="B636" s="157" t="s">
        <v>232</v>
      </c>
      <c r="C636" s="158">
        <v>1</v>
      </c>
      <c r="D636" s="159" t="s">
        <v>161</v>
      </c>
      <c r="E636" s="272"/>
      <c r="F636" s="272"/>
      <c r="G636" s="272"/>
    </row>
    <row r="637" spans="1:7" ht="15" thickBot="1">
      <c r="A637" s="88"/>
      <c r="B637" s="129"/>
      <c r="C637" s="130"/>
      <c r="D637" s="130"/>
      <c r="E637" s="88"/>
      <c r="F637" s="88"/>
      <c r="G637" s="88"/>
    </row>
    <row r="638" spans="1:7" s="182" customFormat="1" ht="26.25" customHeight="1" thickBot="1">
      <c r="A638" s="188">
        <v>16</v>
      </c>
      <c r="B638" s="271" t="s">
        <v>156</v>
      </c>
      <c r="C638" s="271"/>
      <c r="D638" s="271"/>
      <c r="E638" s="271"/>
      <c r="F638" s="271"/>
      <c r="G638" s="271" t="e">
        <f>SUM(G639,G643,G647,#REF!,#REF!,G651)</f>
        <v>#REF!</v>
      </c>
    </row>
    <row r="639" spans="1:7" s="117" customFormat="1" ht="28.5" customHeight="1" thickBot="1">
      <c r="A639" s="186" t="s">
        <v>360</v>
      </c>
      <c r="B639" s="270" t="s">
        <v>188</v>
      </c>
      <c r="C639" s="270" t="s">
        <v>51</v>
      </c>
      <c r="D639" s="270"/>
      <c r="E639" s="270">
        <v>4414.13</v>
      </c>
      <c r="F639" s="270">
        <v>5307.99</v>
      </c>
      <c r="G639" s="270">
        <v>5307.99</v>
      </c>
    </row>
    <row r="640" spans="1:7" ht="14.25">
      <c r="A640" s="88"/>
      <c r="B640" s="129"/>
      <c r="C640" s="130"/>
      <c r="D640" s="130"/>
      <c r="E640" s="88"/>
      <c r="F640" s="88"/>
      <c r="G640" s="88"/>
    </row>
    <row r="641" spans="1:7" s="147" customFormat="1" ht="15">
      <c r="A641" s="146"/>
      <c r="B641" s="157" t="s">
        <v>232</v>
      </c>
      <c r="C641" s="158">
        <v>1</v>
      </c>
      <c r="D641" s="159" t="s">
        <v>161</v>
      </c>
      <c r="E641" s="272"/>
      <c r="F641" s="272"/>
      <c r="G641" s="272"/>
    </row>
    <row r="642" spans="1:7" ht="15" thickBot="1">
      <c r="A642" s="88"/>
      <c r="B642" s="129"/>
      <c r="C642" s="130"/>
      <c r="D642" s="130"/>
      <c r="E642" s="88"/>
      <c r="F642" s="88"/>
      <c r="G642" s="88"/>
    </row>
    <row r="643" spans="1:7" s="117" customFormat="1" ht="27.75" customHeight="1" thickBot="1">
      <c r="A643" s="186" t="s">
        <v>361</v>
      </c>
      <c r="B643" s="270" t="s">
        <v>157</v>
      </c>
      <c r="C643" s="270" t="s">
        <v>51</v>
      </c>
      <c r="D643" s="270"/>
      <c r="E643" s="270">
        <v>325.86</v>
      </c>
      <c r="F643" s="270">
        <v>412.27</v>
      </c>
      <c r="G643" s="270">
        <v>824.54</v>
      </c>
    </row>
    <row r="644" spans="1:7" ht="14.25">
      <c r="A644" s="88"/>
      <c r="B644" s="129"/>
      <c r="C644" s="130"/>
      <c r="D644" s="130"/>
      <c r="E644" s="88"/>
      <c r="F644" s="88"/>
      <c r="G644" s="88"/>
    </row>
    <row r="645" spans="1:7" s="147" customFormat="1" ht="15">
      <c r="A645" s="146"/>
      <c r="B645" s="157" t="s">
        <v>232</v>
      </c>
      <c r="C645" s="158">
        <v>2</v>
      </c>
      <c r="D645" s="159" t="s">
        <v>161</v>
      </c>
      <c r="E645" s="272"/>
      <c r="F645" s="272"/>
      <c r="G645" s="272"/>
    </row>
    <row r="646" spans="1:7" ht="15" thickBot="1">
      <c r="A646" s="88"/>
      <c r="B646" s="129"/>
      <c r="C646" s="130"/>
      <c r="D646" s="130"/>
      <c r="E646" s="88"/>
      <c r="F646" s="88"/>
      <c r="G646" s="88"/>
    </row>
    <row r="647" spans="1:7" s="117" customFormat="1" ht="30" customHeight="1" thickBot="1">
      <c r="A647" s="186" t="s">
        <v>365</v>
      </c>
      <c r="B647" s="270" t="s">
        <v>158</v>
      </c>
      <c r="C647" s="270" t="s">
        <v>51</v>
      </c>
      <c r="D647" s="270"/>
      <c r="E647" s="270">
        <v>380.64</v>
      </c>
      <c r="F647" s="270">
        <v>481.58</v>
      </c>
      <c r="G647" s="270">
        <v>481.58</v>
      </c>
    </row>
    <row r="648" spans="1:7" ht="14.25">
      <c r="A648" s="88"/>
      <c r="B648" s="129"/>
      <c r="C648" s="130"/>
      <c r="D648" s="130"/>
      <c r="E648" s="88"/>
      <c r="F648" s="88"/>
      <c r="G648" s="88"/>
    </row>
    <row r="649" spans="1:7" s="147" customFormat="1" ht="15">
      <c r="A649" s="146"/>
      <c r="B649" s="157" t="s">
        <v>232</v>
      </c>
      <c r="C649" s="158">
        <v>1</v>
      </c>
      <c r="D649" s="159" t="s">
        <v>161</v>
      </c>
      <c r="E649" s="272"/>
      <c r="F649" s="272"/>
      <c r="G649" s="272"/>
    </row>
    <row r="650" spans="1:7" ht="15" thickBot="1">
      <c r="A650" s="88"/>
      <c r="B650" s="129"/>
      <c r="C650" s="130"/>
      <c r="D650" s="130"/>
      <c r="E650" s="88"/>
      <c r="F650" s="88"/>
      <c r="G650" s="88"/>
    </row>
    <row r="651" spans="1:7" s="117" customFormat="1" ht="28.5" customHeight="1" thickBot="1">
      <c r="A651" s="186" t="s">
        <v>366</v>
      </c>
      <c r="B651" s="270" t="s">
        <v>159</v>
      </c>
      <c r="C651" s="270" t="s">
        <v>51</v>
      </c>
      <c r="D651" s="270"/>
      <c r="E651" s="270">
        <v>659.92</v>
      </c>
      <c r="F651" s="270">
        <v>834.93</v>
      </c>
      <c r="G651" s="270">
        <v>834.93</v>
      </c>
    </row>
    <row r="652" spans="1:7" ht="14.25">
      <c r="A652" s="88"/>
      <c r="B652" s="129"/>
      <c r="C652" s="130"/>
      <c r="D652" s="130"/>
      <c r="E652" s="88"/>
      <c r="F652" s="88"/>
      <c r="G652" s="88"/>
    </row>
    <row r="653" spans="1:7" s="147" customFormat="1" ht="15">
      <c r="A653" s="146"/>
      <c r="B653" s="157" t="s">
        <v>232</v>
      </c>
      <c r="C653" s="158">
        <v>1</v>
      </c>
      <c r="D653" s="159" t="s">
        <v>161</v>
      </c>
      <c r="E653" s="146"/>
      <c r="F653" s="146"/>
      <c r="G653" s="146"/>
    </row>
    <row r="654" spans="1:7" ht="15" thickBot="1">
      <c r="A654" s="88"/>
      <c r="B654" s="129"/>
      <c r="C654" s="130"/>
      <c r="D654" s="130"/>
      <c r="E654" s="88"/>
      <c r="F654" s="88"/>
      <c r="G654" s="88"/>
    </row>
    <row r="655" spans="1:7" s="182" customFormat="1" ht="26.25" customHeight="1" thickBot="1">
      <c r="A655" s="188">
        <v>17</v>
      </c>
      <c r="B655" s="271" t="s">
        <v>76</v>
      </c>
      <c r="C655" s="271"/>
      <c r="D655" s="271"/>
      <c r="E655" s="271"/>
      <c r="F655" s="271"/>
      <c r="G655" s="271">
        <f>G656</f>
        <v>15241.2</v>
      </c>
    </row>
    <row r="656" spans="1:7" s="117" customFormat="1" ht="30" customHeight="1" thickBot="1">
      <c r="A656" s="186" t="s">
        <v>367</v>
      </c>
      <c r="B656" s="270" t="s">
        <v>160</v>
      </c>
      <c r="C656" s="270" t="s">
        <v>1</v>
      </c>
      <c r="D656" s="270"/>
      <c r="E656" s="270">
        <v>5.08</v>
      </c>
      <c r="F656" s="270">
        <v>6.42</v>
      </c>
      <c r="G656" s="270">
        <v>15241.2</v>
      </c>
    </row>
    <row r="657" spans="1:7" ht="14.25">
      <c r="A657" s="88"/>
      <c r="B657" s="129"/>
      <c r="C657" s="130"/>
      <c r="D657" s="130"/>
      <c r="E657" s="88"/>
      <c r="F657" s="88"/>
      <c r="G657" s="88"/>
    </row>
    <row r="658" spans="1:7" s="147" customFormat="1" ht="15">
      <c r="A658" s="146"/>
      <c r="B658" s="157" t="s">
        <v>369</v>
      </c>
      <c r="C658" s="158">
        <v>2</v>
      </c>
      <c r="D658" s="159" t="s">
        <v>368</v>
      </c>
      <c r="E658" s="146"/>
      <c r="F658" s="146"/>
      <c r="G658" s="146"/>
    </row>
    <row r="659" spans="1:7" ht="15">
      <c r="A659" s="110"/>
      <c r="B659" s="110"/>
      <c r="C659" s="8"/>
      <c r="D659" s="113"/>
      <c r="E659" s="114"/>
      <c r="F659" s="8"/>
      <c r="G659" s="202"/>
    </row>
    <row r="660" spans="1:11" ht="15">
      <c r="A660" s="110"/>
      <c r="B660" s="110"/>
      <c r="C660" s="8"/>
      <c r="D660" s="113"/>
      <c r="E660" s="114"/>
      <c r="F660" s="8"/>
      <c r="G660" s="202"/>
      <c r="K660" s="125"/>
    </row>
    <row r="661" spans="1:11" ht="15">
      <c r="A661" s="110"/>
      <c r="B661" s="110"/>
      <c r="C661" s="8"/>
      <c r="D661" s="113"/>
      <c r="E661" s="114"/>
      <c r="F661" s="8"/>
      <c r="G661" s="202"/>
      <c r="K661" s="125"/>
    </row>
    <row r="662" spans="1:11" ht="15">
      <c r="A662" s="110"/>
      <c r="B662" s="110"/>
      <c r="C662" s="111"/>
      <c r="D662" s="112"/>
      <c r="E662" s="112"/>
      <c r="F662" s="112"/>
      <c r="G662" s="112"/>
      <c r="K662" s="125"/>
    </row>
    <row r="663" spans="1:7" ht="15">
      <c r="A663" s="110"/>
      <c r="B663" s="110"/>
      <c r="C663" s="111"/>
      <c r="D663" s="112"/>
      <c r="E663" s="112"/>
      <c r="F663" s="112"/>
      <c r="G663" s="112"/>
    </row>
    <row r="664" spans="1:7" ht="15">
      <c r="A664" s="110"/>
      <c r="B664" s="110"/>
      <c r="C664" s="111"/>
      <c r="D664" s="112"/>
      <c r="E664" s="112"/>
      <c r="F664" s="112"/>
      <c r="G664" s="112"/>
    </row>
    <row r="665" spans="1:7" ht="15">
      <c r="A665" s="110"/>
      <c r="B665" s="110"/>
      <c r="C665" s="111"/>
      <c r="D665" s="112"/>
      <c r="E665" s="112"/>
      <c r="F665" s="112"/>
      <c r="G665" s="112"/>
    </row>
    <row r="666" spans="2:6" ht="18">
      <c r="B666" s="40"/>
      <c r="C666" s="274"/>
      <c r="D666" s="274"/>
      <c r="E666" s="274"/>
      <c r="F666" s="274"/>
    </row>
    <row r="667" spans="2:7" ht="18">
      <c r="B667" s="161" t="str">
        <f>DADOS!C8</f>
        <v>Eng.ª Civil Flávia Cristina Barbosa</v>
      </c>
      <c r="C667" s="161"/>
      <c r="D667" s="161"/>
      <c r="E667" s="134"/>
      <c r="F667" s="41"/>
      <c r="G667" s="8"/>
    </row>
    <row r="668" spans="2:7" ht="18">
      <c r="B668" s="162" t="str">
        <f>"CREA: "&amp;DADOS!C9</f>
        <v>CREA: MG- 187.842/D</v>
      </c>
      <c r="C668" s="162"/>
      <c r="D668" s="162"/>
      <c r="E668" s="135"/>
      <c r="F668" s="48"/>
      <c r="G668" s="8"/>
    </row>
    <row r="669" spans="2:7" ht="18">
      <c r="B669" s="42"/>
      <c r="C669" s="8"/>
      <c r="D669" s="160"/>
      <c r="E669" s="48"/>
      <c r="F669" s="48"/>
      <c r="G669" s="8"/>
    </row>
    <row r="670" spans="2:6" ht="18.75">
      <c r="B670" s="2"/>
      <c r="C670" s="3"/>
      <c r="D670" s="7"/>
      <c r="E670" s="7"/>
      <c r="F670" s="4"/>
    </row>
  </sheetData>
  <sheetProtection/>
  <mergeCells count="182">
    <mergeCell ref="A7:G7"/>
    <mergeCell ref="A8:G8"/>
    <mergeCell ref="E521:G521"/>
    <mergeCell ref="E525:G525"/>
    <mergeCell ref="E207:G207"/>
    <mergeCell ref="A1:E2"/>
    <mergeCell ref="A3:A6"/>
    <mergeCell ref="C3:E6"/>
    <mergeCell ref="B4:B6"/>
    <mergeCell ref="F4:G4"/>
    <mergeCell ref="C666:F666"/>
    <mergeCell ref="E216:G216"/>
    <mergeCell ref="E237:G237"/>
    <mergeCell ref="E241:G241"/>
    <mergeCell ref="E645:G645"/>
    <mergeCell ref="E649:G649"/>
    <mergeCell ref="E641:G641"/>
    <mergeCell ref="E636:G636"/>
    <mergeCell ref="E624:G624"/>
    <mergeCell ref="E620:G620"/>
    <mergeCell ref="E632:G632"/>
    <mergeCell ref="E475:G475"/>
    <mergeCell ref="B12:G12"/>
    <mergeCell ref="B16:G16"/>
    <mergeCell ref="B21:G21"/>
    <mergeCell ref="B25:G25"/>
    <mergeCell ref="B30:G30"/>
    <mergeCell ref="B34:G34"/>
    <mergeCell ref="B42:G42"/>
    <mergeCell ref="B48:G48"/>
    <mergeCell ref="B11:G11"/>
    <mergeCell ref="B20:G20"/>
    <mergeCell ref="B29:G29"/>
    <mergeCell ref="E513:G513"/>
    <mergeCell ref="E517:G517"/>
    <mergeCell ref="E628:G628"/>
    <mergeCell ref="B99:G99"/>
    <mergeCell ref="B105:G105"/>
    <mergeCell ref="B113:G113"/>
    <mergeCell ref="B119:G119"/>
    <mergeCell ref="B204:G204"/>
    <mergeCell ref="B182:G182"/>
    <mergeCell ref="B190:G190"/>
    <mergeCell ref="B199:G199"/>
    <mergeCell ref="B52:G52"/>
    <mergeCell ref="B111:G111"/>
    <mergeCell ref="B112:G112"/>
    <mergeCell ref="B133:G133"/>
    <mergeCell ref="B146:G146"/>
    <mergeCell ref="B147:G147"/>
    <mergeCell ref="B289:G289"/>
    <mergeCell ref="B235:G235"/>
    <mergeCell ref="B239:G239"/>
    <mergeCell ref="B245:G245"/>
    <mergeCell ref="B252:G252"/>
    <mergeCell ref="B162:G162"/>
    <mergeCell ref="B177:G177"/>
    <mergeCell ref="B188:G188"/>
    <mergeCell ref="B189:G189"/>
    <mergeCell ref="B203:G203"/>
    <mergeCell ref="B506:G506"/>
    <mergeCell ref="B329:G329"/>
    <mergeCell ref="B333:G333"/>
    <mergeCell ref="B337:G337"/>
    <mergeCell ref="B341:G341"/>
    <mergeCell ref="B213:G213"/>
    <mergeCell ref="B226:G226"/>
    <mergeCell ref="B234:G234"/>
    <mergeCell ref="B243:G243"/>
    <mergeCell ref="B244:G244"/>
    <mergeCell ref="B53:G53"/>
    <mergeCell ref="B63:G63"/>
    <mergeCell ref="B71:G71"/>
    <mergeCell ref="B78:G78"/>
    <mergeCell ref="B84:G84"/>
    <mergeCell ref="B88:G88"/>
    <mergeCell ref="B125:G125"/>
    <mergeCell ref="B129:G129"/>
    <mergeCell ref="B134:G134"/>
    <mergeCell ref="B138:G138"/>
    <mergeCell ref="B142:G142"/>
    <mergeCell ref="B148:G148"/>
    <mergeCell ref="B152:G152"/>
    <mergeCell ref="B158:G158"/>
    <mergeCell ref="B163:G163"/>
    <mergeCell ref="B167:G167"/>
    <mergeCell ref="B173:G173"/>
    <mergeCell ref="B178:G178"/>
    <mergeCell ref="B205:G205"/>
    <mergeCell ref="B209:G209"/>
    <mergeCell ref="B214:G214"/>
    <mergeCell ref="B218:G218"/>
    <mergeCell ref="B222:G222"/>
    <mergeCell ref="B227:G227"/>
    <mergeCell ref="B259:G259"/>
    <mergeCell ref="B266:G266"/>
    <mergeCell ref="B273:G273"/>
    <mergeCell ref="B277:G277"/>
    <mergeCell ref="B281:G281"/>
    <mergeCell ref="B285:G285"/>
    <mergeCell ref="B290:G290"/>
    <mergeCell ref="B297:G297"/>
    <mergeCell ref="B301:G301"/>
    <mergeCell ref="B308:G308"/>
    <mergeCell ref="B316:G316"/>
    <mergeCell ref="B323:G323"/>
    <mergeCell ref="B322:G322"/>
    <mergeCell ref="B349:G349"/>
    <mergeCell ref="B356:G356"/>
    <mergeCell ref="B360:G360"/>
    <mergeCell ref="B364:G364"/>
    <mergeCell ref="B368:G368"/>
    <mergeCell ref="B372:G372"/>
    <mergeCell ref="B355:G355"/>
    <mergeCell ref="B376:G376"/>
    <mergeCell ref="B380:G380"/>
    <mergeCell ref="B384:G384"/>
    <mergeCell ref="B388:G388"/>
    <mergeCell ref="B392:G392"/>
    <mergeCell ref="B396:G396"/>
    <mergeCell ref="B400:G400"/>
    <mergeCell ref="B404:G404"/>
    <mergeCell ref="B408:G408"/>
    <mergeCell ref="B412:G412"/>
    <mergeCell ref="B424:G424"/>
    <mergeCell ref="B428:G428"/>
    <mergeCell ref="B432:G432"/>
    <mergeCell ref="B436:G436"/>
    <mergeCell ref="B440:G440"/>
    <mergeCell ref="B444:G444"/>
    <mergeCell ref="B448:G448"/>
    <mergeCell ref="B416:G416"/>
    <mergeCell ref="B420:G420"/>
    <mergeCell ref="B452:G452"/>
    <mergeCell ref="B456:G456"/>
    <mergeCell ref="B460:G460"/>
    <mergeCell ref="B466:G466"/>
    <mergeCell ref="B472:G472"/>
    <mergeCell ref="B479:G479"/>
    <mergeCell ref="B483:G483"/>
    <mergeCell ref="B487:G487"/>
    <mergeCell ref="B502:G502"/>
    <mergeCell ref="B470:G470"/>
    <mergeCell ref="B471:G471"/>
    <mergeCell ref="B478:G478"/>
    <mergeCell ref="B490:G490"/>
    <mergeCell ref="B494:G494"/>
    <mergeCell ref="B498:G498"/>
    <mergeCell ref="B507:G507"/>
    <mergeCell ref="B511:G511"/>
    <mergeCell ref="B515:G515"/>
    <mergeCell ref="B519:G519"/>
    <mergeCell ref="B523:G523"/>
    <mergeCell ref="B527:G527"/>
    <mergeCell ref="B531:G531"/>
    <mergeCell ref="B536:G536"/>
    <mergeCell ref="B542:G542"/>
    <mergeCell ref="B550:G550"/>
    <mergeCell ref="B556:G556"/>
    <mergeCell ref="B560:G560"/>
    <mergeCell ref="B535:G535"/>
    <mergeCell ref="B567:G567"/>
    <mergeCell ref="B573:G573"/>
    <mergeCell ref="B580:G580"/>
    <mergeCell ref="B587:G587"/>
    <mergeCell ref="B593:G593"/>
    <mergeCell ref="B597:G597"/>
    <mergeCell ref="B605:G605"/>
    <mergeCell ref="B611:G611"/>
    <mergeCell ref="B618:G618"/>
    <mergeCell ref="B622:G622"/>
    <mergeCell ref="B626:G626"/>
    <mergeCell ref="B630:G630"/>
    <mergeCell ref="B617:G617"/>
    <mergeCell ref="B634:G634"/>
    <mergeCell ref="B639:G639"/>
    <mergeCell ref="B643:G643"/>
    <mergeCell ref="B647:G647"/>
    <mergeCell ref="B651:G651"/>
    <mergeCell ref="B656:G656"/>
    <mergeCell ref="B638:G638"/>
    <mergeCell ref="B655:G655"/>
  </mergeCells>
  <printOptions/>
  <pageMargins left="0.511809930008749" right="0.511809930008749" top="0.5" bottom="0.5" header="0.31496062992126" footer="0.31496062992126"/>
  <pageSetup fitToHeight="0" horizontalDpi="600" verticalDpi="600" orientation="portrait" paperSize="9" scale="49" r:id="rId2"/>
  <headerFooter>
    <oddFooter>&amp;CPágina &amp;P de &amp;N</oddFooter>
  </headerFooter>
  <rowBreaks count="5" manualBreakCount="5">
    <brk id="172" max="6" man="1"/>
    <brk id="251" max="6" man="1"/>
    <brk id="336" max="6" man="1"/>
    <brk id="501" max="6" man="1"/>
    <brk id="58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view="pageBreakPreview" zoomScale="70" zoomScaleNormal="70" zoomScaleSheetLayoutView="70" zoomScalePageLayoutView="0" workbookViewId="0" topLeftCell="A145">
      <selection activeCell="A168" sqref="A168:IV171"/>
    </sheetView>
  </sheetViews>
  <sheetFormatPr defaultColWidth="9.00390625" defaultRowHeight="14.25"/>
  <cols>
    <col min="1" max="1" width="9.125" style="1" customWidth="1"/>
    <col min="2" max="2" width="17.00390625" style="1" customWidth="1"/>
    <col min="3" max="3" width="11.75390625" style="1" bestFit="1" customWidth="1"/>
    <col min="4" max="4" width="72.00390625" style="1" customWidth="1"/>
    <col min="5" max="5" width="16.375" style="1" customWidth="1"/>
    <col min="6" max="7" width="15.25390625" style="6" customWidth="1"/>
    <col min="8" max="8" width="16.50390625" style="1" customWidth="1"/>
    <col min="9" max="9" width="16.75390625" style="1" customWidth="1"/>
    <col min="10" max="16384" width="9.00390625" style="1" customWidth="1"/>
  </cols>
  <sheetData>
    <row r="1" spans="1:9" s="21" customFormat="1" ht="21.75" customHeight="1" thickBot="1">
      <c r="A1" s="282" t="s">
        <v>40</v>
      </c>
      <c r="B1" s="283"/>
      <c r="C1" s="283"/>
      <c r="D1" s="283"/>
      <c r="E1" s="283"/>
      <c r="F1" s="283"/>
      <c r="G1" s="284"/>
      <c r="H1" s="90" t="s">
        <v>3</v>
      </c>
      <c r="I1" s="91" t="str">
        <f>DADOS!C2</f>
        <v>R00</v>
      </c>
    </row>
    <row r="2" spans="1:9" s="22" customFormat="1" ht="18.75" thickBot="1">
      <c r="A2" s="285"/>
      <c r="B2" s="286"/>
      <c r="C2" s="286"/>
      <c r="D2" s="286"/>
      <c r="E2" s="286"/>
      <c r="F2" s="286"/>
      <c r="G2" s="287"/>
      <c r="H2" s="27" t="s">
        <v>14</v>
      </c>
      <c r="I2" s="92">
        <f>DADOS!C4</f>
        <v>44620</v>
      </c>
    </row>
    <row r="3" spans="1:9" s="22" customFormat="1" ht="20.25" customHeight="1">
      <c r="A3" s="288" t="s">
        <v>15</v>
      </c>
      <c r="B3" s="292"/>
      <c r="C3" s="293"/>
      <c r="D3" s="26" t="s">
        <v>16</v>
      </c>
      <c r="E3" s="291" t="s">
        <v>13</v>
      </c>
      <c r="F3" s="292"/>
      <c r="G3" s="293"/>
      <c r="H3" s="25" t="s">
        <v>17</v>
      </c>
      <c r="I3" s="93"/>
    </row>
    <row r="4" spans="1:9" s="22" customFormat="1" ht="48" customHeight="1" thickBot="1">
      <c r="A4" s="289"/>
      <c r="B4" s="295"/>
      <c r="C4" s="296"/>
      <c r="D4" s="300" t="str">
        <f>DADOS!C3</f>
        <v>PROJETO DE COMBATE E PREVENÇÃO AO INCÊNDIO - CEIM JARDIM REDENTOR</v>
      </c>
      <c r="E4" s="294"/>
      <c r="F4" s="295"/>
      <c r="G4" s="296"/>
      <c r="H4" s="309" t="str">
        <f>DADOS!C7</f>
        <v>SINAPI - 02/2022 - Minas Gerais
SICRO3 - 10/2021 - Minas Gerais
SETOP - 01/2022 - Minas Gerais
SUDECAP - 01/2022 - Minas Gerais</v>
      </c>
      <c r="I4" s="310"/>
    </row>
    <row r="5" spans="1:9" s="22" customFormat="1" ht="18">
      <c r="A5" s="289"/>
      <c r="B5" s="295"/>
      <c r="C5" s="296"/>
      <c r="D5" s="300"/>
      <c r="E5" s="294"/>
      <c r="F5" s="295"/>
      <c r="G5" s="296"/>
      <c r="H5" s="25" t="s">
        <v>18</v>
      </c>
      <c r="I5" s="94">
        <f>DADOS!C5</f>
        <v>0.2652</v>
      </c>
    </row>
    <row r="6" spans="1:9" s="22" customFormat="1" ht="18.75" thickBot="1">
      <c r="A6" s="290"/>
      <c r="B6" s="298"/>
      <c r="C6" s="299"/>
      <c r="D6" s="301"/>
      <c r="E6" s="297"/>
      <c r="F6" s="298"/>
      <c r="G6" s="299"/>
      <c r="H6" s="121" t="s">
        <v>19</v>
      </c>
      <c r="I6" s="95">
        <f>DADOS!C6</f>
        <v>0.2025</v>
      </c>
    </row>
    <row r="7" spans="1:9" s="23" customFormat="1" ht="7.5" customHeight="1" thickBot="1">
      <c r="A7" s="306"/>
      <c r="B7" s="307"/>
      <c r="C7" s="307"/>
      <c r="D7" s="307"/>
      <c r="E7" s="307"/>
      <c r="F7" s="307"/>
      <c r="G7" s="307"/>
      <c r="H7" s="307"/>
      <c r="I7" s="308"/>
    </row>
    <row r="8" spans="1:9" s="22" customFormat="1" ht="27" customHeight="1" thickBot="1">
      <c r="A8" s="278" t="str">
        <f>A1&amp;" DE PROJETO EXECUTIVO - "&amp;D4</f>
        <v>PLANILHA ORÇAMENTÁRIA DE PROJETO EXECUTIVO - PROJETO DE COMBATE E PREVENÇÃO AO INCÊNDIO - CEIM JARDIM REDENTOR</v>
      </c>
      <c r="B8" s="279"/>
      <c r="C8" s="279"/>
      <c r="D8" s="279"/>
      <c r="E8" s="279"/>
      <c r="F8" s="279"/>
      <c r="G8" s="279"/>
      <c r="H8" s="279"/>
      <c r="I8" s="280"/>
    </row>
    <row r="9" spans="1:9" s="23" customFormat="1" ht="7.5" customHeight="1" thickBot="1">
      <c r="A9" s="306"/>
      <c r="B9" s="307"/>
      <c r="C9" s="307"/>
      <c r="D9" s="307"/>
      <c r="E9" s="307"/>
      <c r="F9" s="307"/>
      <c r="G9" s="307"/>
      <c r="H9" s="307"/>
      <c r="I9" s="308"/>
    </row>
    <row r="10" spans="1:9" s="23" customFormat="1" ht="35.25" customHeight="1" thickBot="1">
      <c r="A10" s="96" t="s">
        <v>25</v>
      </c>
      <c r="B10" s="24" t="s">
        <v>26</v>
      </c>
      <c r="C10" s="24" t="s">
        <v>27</v>
      </c>
      <c r="D10" s="24" t="s">
        <v>28</v>
      </c>
      <c r="E10" s="24" t="s">
        <v>43</v>
      </c>
      <c r="F10" s="24" t="s">
        <v>42</v>
      </c>
      <c r="G10" s="24" t="s">
        <v>41</v>
      </c>
      <c r="H10" s="24" t="s">
        <v>29</v>
      </c>
      <c r="I10" s="97" t="s">
        <v>0</v>
      </c>
    </row>
    <row r="11" spans="1:10" s="249" customFormat="1" ht="15.75">
      <c r="A11" s="245" t="s">
        <v>565</v>
      </c>
      <c r="B11" s="245"/>
      <c r="C11" s="245"/>
      <c r="D11" s="245" t="s">
        <v>566</v>
      </c>
      <c r="E11" s="245"/>
      <c r="F11" s="246"/>
      <c r="G11" s="245"/>
      <c r="H11" s="245"/>
      <c r="I11" s="247">
        <v>2475.36</v>
      </c>
      <c r="J11" s="248">
        <v>0.027303739207905218</v>
      </c>
    </row>
    <row r="12" spans="1:10" s="249" customFormat="1" ht="90">
      <c r="A12" s="250" t="s">
        <v>567</v>
      </c>
      <c r="B12" s="251" t="s">
        <v>568</v>
      </c>
      <c r="C12" s="250" t="s">
        <v>569</v>
      </c>
      <c r="D12" s="250" t="s">
        <v>77</v>
      </c>
      <c r="E12" s="252" t="s">
        <v>570</v>
      </c>
      <c r="F12" s="251">
        <v>2</v>
      </c>
      <c r="G12" s="253">
        <v>633.15</v>
      </c>
      <c r="H12" s="253">
        <v>801.06</v>
      </c>
      <c r="I12" s="253">
        <v>1602.12</v>
      </c>
      <c r="J12" s="254">
        <v>0.017671719127629562</v>
      </c>
    </row>
    <row r="13" spans="1:10" s="249" customFormat="1" ht="30">
      <c r="A13" s="250" t="s">
        <v>571</v>
      </c>
      <c r="B13" s="251" t="s">
        <v>572</v>
      </c>
      <c r="C13" s="250" t="s">
        <v>569</v>
      </c>
      <c r="D13" s="250" t="s">
        <v>78</v>
      </c>
      <c r="E13" s="252" t="s">
        <v>51</v>
      </c>
      <c r="F13" s="251">
        <v>1</v>
      </c>
      <c r="G13" s="253">
        <v>690.2</v>
      </c>
      <c r="H13" s="253">
        <v>873.24</v>
      </c>
      <c r="I13" s="253">
        <v>873.24</v>
      </c>
      <c r="J13" s="254">
        <v>0.009632020080275657</v>
      </c>
    </row>
    <row r="14" spans="1:10" s="249" customFormat="1" ht="15.75">
      <c r="A14" s="245" t="s">
        <v>64</v>
      </c>
      <c r="B14" s="245"/>
      <c r="C14" s="245"/>
      <c r="D14" s="245" t="s">
        <v>65</v>
      </c>
      <c r="E14" s="245"/>
      <c r="F14" s="246"/>
      <c r="G14" s="245"/>
      <c r="H14" s="245"/>
      <c r="I14" s="247">
        <v>2606.2</v>
      </c>
      <c r="J14" s="248">
        <v>0.028746931809370185</v>
      </c>
    </row>
    <row r="15" spans="1:10" s="249" customFormat="1" ht="75">
      <c r="A15" s="250" t="s">
        <v>80</v>
      </c>
      <c r="B15" s="251" t="s">
        <v>573</v>
      </c>
      <c r="C15" s="250" t="s">
        <v>569</v>
      </c>
      <c r="D15" s="250" t="s">
        <v>81</v>
      </c>
      <c r="E15" s="252" t="s">
        <v>79</v>
      </c>
      <c r="F15" s="251">
        <v>1</v>
      </c>
      <c r="G15" s="253">
        <v>1717.49</v>
      </c>
      <c r="H15" s="253">
        <v>2172.96</v>
      </c>
      <c r="I15" s="253">
        <v>2172.96</v>
      </c>
      <c r="J15" s="254">
        <v>0.023968203877096552</v>
      </c>
    </row>
    <row r="16" spans="1:10" s="249" customFormat="1" ht="45">
      <c r="A16" s="250" t="s">
        <v>82</v>
      </c>
      <c r="B16" s="251" t="s">
        <v>574</v>
      </c>
      <c r="C16" s="250" t="s">
        <v>575</v>
      </c>
      <c r="D16" s="250" t="s">
        <v>83</v>
      </c>
      <c r="E16" s="252" t="s">
        <v>52</v>
      </c>
      <c r="F16" s="251">
        <v>5.44</v>
      </c>
      <c r="G16" s="253">
        <v>62.95</v>
      </c>
      <c r="H16" s="253">
        <v>79.64</v>
      </c>
      <c r="I16" s="253">
        <v>433.24</v>
      </c>
      <c r="J16" s="254">
        <v>0.0047787279322736315</v>
      </c>
    </row>
    <row r="17" spans="1:10" s="249" customFormat="1" ht="15.75">
      <c r="A17" s="245" t="s">
        <v>66</v>
      </c>
      <c r="B17" s="245"/>
      <c r="C17" s="245"/>
      <c r="D17" s="245" t="s">
        <v>67</v>
      </c>
      <c r="E17" s="245"/>
      <c r="F17" s="246"/>
      <c r="G17" s="245"/>
      <c r="H17" s="245"/>
      <c r="I17" s="247">
        <v>48.18</v>
      </c>
      <c r="J17" s="248">
        <v>0.0005314354902062219</v>
      </c>
    </row>
    <row r="18" spans="1:10" s="249" customFormat="1" ht="30">
      <c r="A18" s="250" t="s">
        <v>84</v>
      </c>
      <c r="B18" s="251" t="s">
        <v>576</v>
      </c>
      <c r="C18" s="250" t="s">
        <v>569</v>
      </c>
      <c r="D18" s="250" t="s">
        <v>85</v>
      </c>
      <c r="E18" s="252" t="s">
        <v>1</v>
      </c>
      <c r="F18" s="251">
        <v>7.6</v>
      </c>
      <c r="G18" s="253">
        <v>2.32</v>
      </c>
      <c r="H18" s="253">
        <v>2.93</v>
      </c>
      <c r="I18" s="253">
        <v>22.26</v>
      </c>
      <c r="J18" s="254">
        <v>0.00024553246185119343</v>
      </c>
    </row>
    <row r="19" spans="1:10" s="249" customFormat="1" ht="60">
      <c r="A19" s="250" t="s">
        <v>577</v>
      </c>
      <c r="B19" s="251" t="s">
        <v>578</v>
      </c>
      <c r="C19" s="250" t="s">
        <v>575</v>
      </c>
      <c r="D19" s="250" t="s">
        <v>88</v>
      </c>
      <c r="E19" s="252" t="s">
        <v>2</v>
      </c>
      <c r="F19" s="251">
        <v>0.79</v>
      </c>
      <c r="G19" s="253">
        <v>7.48</v>
      </c>
      <c r="H19" s="253">
        <v>9.46</v>
      </c>
      <c r="I19" s="253">
        <v>7.47</v>
      </c>
      <c r="J19" s="254">
        <v>8.239566442176168E-05</v>
      </c>
    </row>
    <row r="20" spans="1:10" s="249" customFormat="1" ht="30">
      <c r="A20" s="250" t="s">
        <v>579</v>
      </c>
      <c r="B20" s="251" t="s">
        <v>580</v>
      </c>
      <c r="C20" s="250" t="s">
        <v>575</v>
      </c>
      <c r="D20" s="250" t="s">
        <v>122</v>
      </c>
      <c r="E20" s="252" t="s">
        <v>581</v>
      </c>
      <c r="F20" s="251">
        <v>5.93</v>
      </c>
      <c r="G20" s="253">
        <v>2.32</v>
      </c>
      <c r="H20" s="253">
        <v>2.93</v>
      </c>
      <c r="I20" s="253">
        <v>17.37</v>
      </c>
      <c r="J20" s="254">
        <v>0.00019159473775180727</v>
      </c>
    </row>
    <row r="21" spans="1:10" s="249" customFormat="1" ht="30">
      <c r="A21" s="250" t="s">
        <v>582</v>
      </c>
      <c r="B21" s="251" t="s">
        <v>583</v>
      </c>
      <c r="C21" s="250" t="s">
        <v>575</v>
      </c>
      <c r="D21" s="250" t="s">
        <v>87</v>
      </c>
      <c r="E21" s="252" t="s">
        <v>2</v>
      </c>
      <c r="F21" s="251">
        <v>0.79</v>
      </c>
      <c r="G21" s="253">
        <v>1.09</v>
      </c>
      <c r="H21" s="253">
        <v>1.37</v>
      </c>
      <c r="I21" s="253">
        <v>1.08</v>
      </c>
      <c r="J21" s="254">
        <v>1.1912626181459519E-05</v>
      </c>
    </row>
    <row r="22" spans="1:10" s="249" customFormat="1" ht="15.75">
      <c r="A22" s="245" t="s">
        <v>584</v>
      </c>
      <c r="B22" s="245"/>
      <c r="C22" s="245"/>
      <c r="D22" s="245" t="s">
        <v>68</v>
      </c>
      <c r="E22" s="245"/>
      <c r="F22" s="246"/>
      <c r="G22" s="245"/>
      <c r="H22" s="245"/>
      <c r="I22" s="247">
        <v>515.98</v>
      </c>
      <c r="J22" s="248">
        <v>0.005691367460286558</v>
      </c>
    </row>
    <row r="23" spans="1:10" s="249" customFormat="1" ht="30">
      <c r="A23" s="250" t="s">
        <v>585</v>
      </c>
      <c r="B23" s="251" t="s">
        <v>586</v>
      </c>
      <c r="C23" s="250" t="s">
        <v>575</v>
      </c>
      <c r="D23" s="250" t="s">
        <v>127</v>
      </c>
      <c r="E23" s="252" t="s">
        <v>2</v>
      </c>
      <c r="F23" s="251">
        <v>5.25</v>
      </c>
      <c r="G23" s="253">
        <v>59.97</v>
      </c>
      <c r="H23" s="253">
        <v>75.87</v>
      </c>
      <c r="I23" s="253">
        <v>398.31</v>
      </c>
      <c r="J23" s="254">
        <v>0.004393442716978835</v>
      </c>
    </row>
    <row r="24" spans="1:10" s="249" customFormat="1" ht="15">
      <c r="A24" s="250" t="s">
        <v>587</v>
      </c>
      <c r="B24" s="251" t="s">
        <v>588</v>
      </c>
      <c r="C24" s="250" t="s">
        <v>575</v>
      </c>
      <c r="D24" s="250" t="s">
        <v>589</v>
      </c>
      <c r="E24" s="252" t="s">
        <v>2</v>
      </c>
      <c r="F24" s="251">
        <v>4.47</v>
      </c>
      <c r="G24" s="253">
        <v>9.04</v>
      </c>
      <c r="H24" s="253">
        <v>11.43</v>
      </c>
      <c r="I24" s="253">
        <v>51.09</v>
      </c>
      <c r="J24" s="254">
        <v>0.0005635333996395989</v>
      </c>
    </row>
    <row r="25" spans="1:10" s="249" customFormat="1" ht="60">
      <c r="A25" s="250" t="s">
        <v>590</v>
      </c>
      <c r="B25" s="251" t="s">
        <v>578</v>
      </c>
      <c r="C25" s="250" t="s">
        <v>575</v>
      </c>
      <c r="D25" s="250" t="s">
        <v>88</v>
      </c>
      <c r="E25" s="252" t="s">
        <v>2</v>
      </c>
      <c r="F25" s="251">
        <v>1.02</v>
      </c>
      <c r="G25" s="253">
        <v>7.48</v>
      </c>
      <c r="H25" s="253">
        <v>9.46</v>
      </c>
      <c r="I25" s="253">
        <v>9.64</v>
      </c>
      <c r="J25" s="254">
        <v>0.00010633121887895349</v>
      </c>
    </row>
    <row r="26" spans="1:10" s="249" customFormat="1" ht="30">
      <c r="A26" s="250" t="s">
        <v>591</v>
      </c>
      <c r="B26" s="251" t="s">
        <v>592</v>
      </c>
      <c r="C26" s="250" t="s">
        <v>575</v>
      </c>
      <c r="D26" s="250" t="s">
        <v>593</v>
      </c>
      <c r="E26" s="252" t="s">
        <v>581</v>
      </c>
      <c r="F26" s="251">
        <v>7.67</v>
      </c>
      <c r="G26" s="253">
        <v>2.54</v>
      </c>
      <c r="H26" s="253">
        <v>3.21</v>
      </c>
      <c r="I26" s="253">
        <v>24.62</v>
      </c>
      <c r="J26" s="254">
        <v>0.00027156375609956794</v>
      </c>
    </row>
    <row r="27" spans="1:10" s="249" customFormat="1" ht="30">
      <c r="A27" s="250" t="s">
        <v>594</v>
      </c>
      <c r="B27" s="251" t="s">
        <v>583</v>
      </c>
      <c r="C27" s="250" t="s">
        <v>575</v>
      </c>
      <c r="D27" s="250" t="s">
        <v>87</v>
      </c>
      <c r="E27" s="252" t="s">
        <v>2</v>
      </c>
      <c r="F27" s="251">
        <v>1.02</v>
      </c>
      <c r="G27" s="253">
        <v>1.09</v>
      </c>
      <c r="H27" s="253">
        <v>1.37</v>
      </c>
      <c r="I27" s="253">
        <v>1.39</v>
      </c>
      <c r="J27" s="254">
        <v>1.5331991103915493E-05</v>
      </c>
    </row>
    <row r="28" spans="1:10" s="249" customFormat="1" ht="15">
      <c r="A28" s="250" t="s">
        <v>595</v>
      </c>
      <c r="B28" s="251" t="s">
        <v>596</v>
      </c>
      <c r="C28" s="250" t="s">
        <v>569</v>
      </c>
      <c r="D28" s="250" t="s">
        <v>86</v>
      </c>
      <c r="E28" s="252" t="s">
        <v>2</v>
      </c>
      <c r="F28" s="251">
        <v>0.14</v>
      </c>
      <c r="G28" s="253">
        <v>121.58</v>
      </c>
      <c r="H28" s="253">
        <v>153.82</v>
      </c>
      <c r="I28" s="253">
        <v>21.53</v>
      </c>
      <c r="J28" s="254">
        <v>0.00023748040896928098</v>
      </c>
    </row>
    <row r="29" spans="1:10" s="249" customFormat="1" ht="60">
      <c r="A29" s="250" t="s">
        <v>597</v>
      </c>
      <c r="B29" s="251" t="s">
        <v>598</v>
      </c>
      <c r="C29" s="250" t="s">
        <v>575</v>
      </c>
      <c r="D29" s="250" t="s">
        <v>599</v>
      </c>
      <c r="E29" s="252" t="s">
        <v>2</v>
      </c>
      <c r="F29" s="251">
        <v>0.18</v>
      </c>
      <c r="G29" s="253">
        <v>6.09</v>
      </c>
      <c r="H29" s="253">
        <v>7.7</v>
      </c>
      <c r="I29" s="253">
        <v>1.38</v>
      </c>
      <c r="J29" s="254">
        <v>1.522168900964272E-05</v>
      </c>
    </row>
    <row r="30" spans="1:10" s="249" customFormat="1" ht="30">
      <c r="A30" s="250" t="s">
        <v>600</v>
      </c>
      <c r="B30" s="251" t="s">
        <v>592</v>
      </c>
      <c r="C30" s="250" t="s">
        <v>575</v>
      </c>
      <c r="D30" s="250" t="s">
        <v>593</v>
      </c>
      <c r="E30" s="252" t="s">
        <v>581</v>
      </c>
      <c r="F30" s="251">
        <v>2.5</v>
      </c>
      <c r="G30" s="253">
        <v>2.54</v>
      </c>
      <c r="H30" s="253">
        <v>3.21</v>
      </c>
      <c r="I30" s="253">
        <v>8.02</v>
      </c>
      <c r="J30" s="254">
        <v>8.846227960676421E-05</v>
      </c>
    </row>
    <row r="31" spans="1:10" s="249" customFormat="1" ht="15.75">
      <c r="A31" s="245" t="s">
        <v>601</v>
      </c>
      <c r="B31" s="245"/>
      <c r="C31" s="245"/>
      <c r="D31" s="245" t="s">
        <v>69</v>
      </c>
      <c r="E31" s="245"/>
      <c r="F31" s="246"/>
      <c r="G31" s="245"/>
      <c r="H31" s="245"/>
      <c r="I31" s="247">
        <v>2462.76</v>
      </c>
      <c r="J31" s="248">
        <v>0.027164758569121525</v>
      </c>
    </row>
    <row r="32" spans="1:10" s="249" customFormat="1" ht="15.75">
      <c r="A32" s="245" t="s">
        <v>602</v>
      </c>
      <c r="B32" s="245"/>
      <c r="C32" s="245"/>
      <c r="D32" s="245" t="s">
        <v>90</v>
      </c>
      <c r="E32" s="245"/>
      <c r="F32" s="246"/>
      <c r="G32" s="245"/>
      <c r="H32" s="245"/>
      <c r="I32" s="247">
        <v>1450.81</v>
      </c>
      <c r="J32" s="248">
        <v>0.016002738139188226</v>
      </c>
    </row>
    <row r="33" spans="1:10" s="249" customFormat="1" ht="45">
      <c r="A33" s="250" t="s">
        <v>603</v>
      </c>
      <c r="B33" s="251" t="s">
        <v>604</v>
      </c>
      <c r="C33" s="250" t="s">
        <v>575</v>
      </c>
      <c r="D33" s="250" t="s">
        <v>91</v>
      </c>
      <c r="E33" s="252" t="s">
        <v>1</v>
      </c>
      <c r="F33" s="251">
        <v>7.25</v>
      </c>
      <c r="G33" s="253">
        <v>34.2</v>
      </c>
      <c r="H33" s="253">
        <v>43.26</v>
      </c>
      <c r="I33" s="253">
        <v>313.63</v>
      </c>
      <c r="J33" s="254">
        <v>0.00345940458267699</v>
      </c>
    </row>
    <row r="34" spans="1:10" s="249" customFormat="1" ht="15">
      <c r="A34" s="250" t="s">
        <v>605</v>
      </c>
      <c r="B34" s="251" t="s">
        <v>606</v>
      </c>
      <c r="C34" s="250" t="s">
        <v>569</v>
      </c>
      <c r="D34" s="250" t="s">
        <v>92</v>
      </c>
      <c r="E34" s="252" t="s">
        <v>93</v>
      </c>
      <c r="F34" s="251">
        <v>24.7</v>
      </c>
      <c r="G34" s="253">
        <v>12.21</v>
      </c>
      <c r="H34" s="253">
        <v>15.44</v>
      </c>
      <c r="I34" s="253">
        <v>381.36</v>
      </c>
      <c r="J34" s="254">
        <v>0.004206480667186483</v>
      </c>
    </row>
    <row r="35" spans="1:10" s="249" customFormat="1" ht="45">
      <c r="A35" s="250" t="s">
        <v>607</v>
      </c>
      <c r="B35" s="251" t="s">
        <v>608</v>
      </c>
      <c r="C35" s="250" t="s">
        <v>569</v>
      </c>
      <c r="D35" s="250" t="s">
        <v>89</v>
      </c>
      <c r="E35" s="252" t="s">
        <v>2</v>
      </c>
      <c r="F35" s="251">
        <v>0.34</v>
      </c>
      <c r="G35" s="253">
        <v>441.19</v>
      </c>
      <c r="H35" s="253">
        <v>558.19</v>
      </c>
      <c r="I35" s="253">
        <v>189.78</v>
      </c>
      <c r="J35" s="254">
        <v>0.0020933131451086923</v>
      </c>
    </row>
    <row r="36" spans="1:10" s="249" customFormat="1" ht="30">
      <c r="A36" s="250" t="s">
        <v>609</v>
      </c>
      <c r="B36" s="251" t="s">
        <v>610</v>
      </c>
      <c r="C36" s="250" t="s">
        <v>569</v>
      </c>
      <c r="D36" s="250" t="s">
        <v>94</v>
      </c>
      <c r="E36" s="252" t="s">
        <v>1</v>
      </c>
      <c r="F36" s="251">
        <v>7.22</v>
      </c>
      <c r="G36" s="253">
        <v>61.97</v>
      </c>
      <c r="H36" s="253">
        <v>78.4</v>
      </c>
      <c r="I36" s="253">
        <v>566.04</v>
      </c>
      <c r="J36" s="254">
        <v>0.006243539744216061</v>
      </c>
    </row>
    <row r="37" spans="1:10" s="249" customFormat="1" ht="15.75">
      <c r="A37" s="245" t="s">
        <v>611</v>
      </c>
      <c r="B37" s="245"/>
      <c r="C37" s="245"/>
      <c r="D37" s="245" t="s">
        <v>95</v>
      </c>
      <c r="E37" s="245"/>
      <c r="F37" s="246"/>
      <c r="G37" s="245"/>
      <c r="H37" s="245"/>
      <c r="I37" s="247">
        <v>1011.95</v>
      </c>
      <c r="J37" s="248">
        <v>0.011162020429933297</v>
      </c>
    </row>
    <row r="38" spans="1:10" s="249" customFormat="1" ht="15">
      <c r="A38" s="250" t="s">
        <v>612</v>
      </c>
      <c r="B38" s="251" t="s">
        <v>606</v>
      </c>
      <c r="C38" s="250" t="s">
        <v>569</v>
      </c>
      <c r="D38" s="250" t="s">
        <v>92</v>
      </c>
      <c r="E38" s="252" t="s">
        <v>93</v>
      </c>
      <c r="F38" s="251">
        <v>15.5</v>
      </c>
      <c r="G38" s="253">
        <v>12.21</v>
      </c>
      <c r="H38" s="253">
        <v>15.44</v>
      </c>
      <c r="I38" s="253">
        <v>239.32</v>
      </c>
      <c r="J38" s="254">
        <v>0.0026397497201360114</v>
      </c>
    </row>
    <row r="39" spans="1:10" s="249" customFormat="1" ht="45">
      <c r="A39" s="250" t="s">
        <v>613</v>
      </c>
      <c r="B39" s="251" t="s">
        <v>608</v>
      </c>
      <c r="C39" s="250" t="s">
        <v>569</v>
      </c>
      <c r="D39" s="250" t="s">
        <v>89</v>
      </c>
      <c r="E39" s="252" t="s">
        <v>2</v>
      </c>
      <c r="F39" s="251">
        <v>0.71</v>
      </c>
      <c r="G39" s="253">
        <v>441.19</v>
      </c>
      <c r="H39" s="253">
        <v>558.19</v>
      </c>
      <c r="I39" s="253">
        <v>396.31</v>
      </c>
      <c r="J39" s="254">
        <v>0.00437138229812428</v>
      </c>
    </row>
    <row r="40" spans="1:10" s="249" customFormat="1" ht="30">
      <c r="A40" s="250" t="s">
        <v>614</v>
      </c>
      <c r="B40" s="251" t="s">
        <v>610</v>
      </c>
      <c r="C40" s="250" t="s">
        <v>569</v>
      </c>
      <c r="D40" s="250" t="s">
        <v>94</v>
      </c>
      <c r="E40" s="252" t="s">
        <v>1</v>
      </c>
      <c r="F40" s="251">
        <v>4.8</v>
      </c>
      <c r="G40" s="253">
        <v>61.97</v>
      </c>
      <c r="H40" s="253">
        <v>78.4</v>
      </c>
      <c r="I40" s="253">
        <v>376.32</v>
      </c>
      <c r="J40" s="254">
        <v>0.004150888411673006</v>
      </c>
    </row>
    <row r="41" spans="1:10" s="249" customFormat="1" ht="15.75">
      <c r="A41" s="245" t="s">
        <v>615</v>
      </c>
      <c r="B41" s="245"/>
      <c r="C41" s="245"/>
      <c r="D41" s="245" t="s">
        <v>70</v>
      </c>
      <c r="E41" s="245"/>
      <c r="F41" s="246"/>
      <c r="G41" s="245"/>
      <c r="H41" s="245"/>
      <c r="I41" s="247">
        <v>4231.93</v>
      </c>
      <c r="J41" s="248">
        <v>0.04667907418157776</v>
      </c>
    </row>
    <row r="42" spans="1:10" s="249" customFormat="1" ht="15.75">
      <c r="A42" s="245" t="s">
        <v>616</v>
      </c>
      <c r="B42" s="245"/>
      <c r="C42" s="245"/>
      <c r="D42" s="245" t="s">
        <v>96</v>
      </c>
      <c r="E42" s="245"/>
      <c r="F42" s="246"/>
      <c r="G42" s="245"/>
      <c r="H42" s="245"/>
      <c r="I42" s="247">
        <v>2039.9</v>
      </c>
      <c r="J42" s="248">
        <v>0.022500524210703032</v>
      </c>
    </row>
    <row r="43" spans="1:10" s="249" customFormat="1" ht="60">
      <c r="A43" s="250" t="s">
        <v>617</v>
      </c>
      <c r="B43" s="251" t="s">
        <v>618</v>
      </c>
      <c r="C43" s="250" t="s">
        <v>575</v>
      </c>
      <c r="D43" s="250" t="s">
        <v>97</v>
      </c>
      <c r="E43" s="252" t="s">
        <v>1</v>
      </c>
      <c r="F43" s="251">
        <v>12.5</v>
      </c>
      <c r="G43" s="253">
        <v>51.22</v>
      </c>
      <c r="H43" s="253">
        <v>64.8</v>
      </c>
      <c r="I43" s="253">
        <v>810</v>
      </c>
      <c r="J43" s="254">
        <v>0.00893446963609464</v>
      </c>
    </row>
    <row r="44" spans="1:10" s="249" customFormat="1" ht="15">
      <c r="A44" s="250" t="s">
        <v>619</v>
      </c>
      <c r="B44" s="251" t="s">
        <v>606</v>
      </c>
      <c r="C44" s="250" t="s">
        <v>569</v>
      </c>
      <c r="D44" s="250" t="s">
        <v>92</v>
      </c>
      <c r="E44" s="252" t="s">
        <v>93</v>
      </c>
      <c r="F44" s="251">
        <v>60.4</v>
      </c>
      <c r="G44" s="253">
        <v>12.21</v>
      </c>
      <c r="H44" s="253">
        <v>15.44</v>
      </c>
      <c r="I44" s="253">
        <v>932.57</v>
      </c>
      <c r="J44" s="254">
        <v>0.010286442405596022</v>
      </c>
    </row>
    <row r="45" spans="1:10" s="249" customFormat="1" ht="45">
      <c r="A45" s="250" t="s">
        <v>620</v>
      </c>
      <c r="B45" s="251" t="s">
        <v>621</v>
      </c>
      <c r="C45" s="250" t="s">
        <v>569</v>
      </c>
      <c r="D45" s="250" t="s">
        <v>98</v>
      </c>
      <c r="E45" s="252" t="s">
        <v>2</v>
      </c>
      <c r="F45" s="251">
        <v>0.52</v>
      </c>
      <c r="G45" s="253">
        <v>451.94</v>
      </c>
      <c r="H45" s="253">
        <v>571.79</v>
      </c>
      <c r="I45" s="253">
        <v>297.33</v>
      </c>
      <c r="J45" s="254">
        <v>0.0032796121690123695</v>
      </c>
    </row>
    <row r="46" spans="1:10" s="249" customFormat="1" ht="15.75">
      <c r="A46" s="245" t="s">
        <v>622</v>
      </c>
      <c r="B46" s="245"/>
      <c r="C46" s="245"/>
      <c r="D46" s="245" t="s">
        <v>99</v>
      </c>
      <c r="E46" s="245"/>
      <c r="F46" s="246"/>
      <c r="G46" s="245"/>
      <c r="H46" s="245"/>
      <c r="I46" s="247">
        <v>1429.4</v>
      </c>
      <c r="J46" s="248">
        <v>0.01576658135535022</v>
      </c>
    </row>
    <row r="47" spans="1:10" s="249" customFormat="1" ht="45">
      <c r="A47" s="250" t="s">
        <v>623</v>
      </c>
      <c r="B47" s="251" t="s">
        <v>624</v>
      </c>
      <c r="C47" s="250" t="s">
        <v>575</v>
      </c>
      <c r="D47" s="250" t="s">
        <v>100</v>
      </c>
      <c r="E47" s="252" t="s">
        <v>1</v>
      </c>
      <c r="F47" s="251">
        <v>7.22</v>
      </c>
      <c r="G47" s="253">
        <v>92.44</v>
      </c>
      <c r="H47" s="253">
        <v>116.95</v>
      </c>
      <c r="I47" s="253">
        <v>844.37</v>
      </c>
      <c r="J47" s="254">
        <v>0.00931357793411016</v>
      </c>
    </row>
    <row r="48" spans="1:10" s="249" customFormat="1" ht="15">
      <c r="A48" s="250" t="s">
        <v>625</v>
      </c>
      <c r="B48" s="251" t="s">
        <v>606</v>
      </c>
      <c r="C48" s="250" t="s">
        <v>569</v>
      </c>
      <c r="D48" s="250" t="s">
        <v>92</v>
      </c>
      <c r="E48" s="252" t="s">
        <v>93</v>
      </c>
      <c r="F48" s="251">
        <v>25.3</v>
      </c>
      <c r="G48" s="253">
        <v>12.21</v>
      </c>
      <c r="H48" s="253">
        <v>15.44</v>
      </c>
      <c r="I48" s="253">
        <v>390.63</v>
      </c>
      <c r="J48" s="254">
        <v>0.004308730708577345</v>
      </c>
    </row>
    <row r="49" spans="1:10" s="249" customFormat="1" ht="45">
      <c r="A49" s="250" t="s">
        <v>626</v>
      </c>
      <c r="B49" s="251" t="s">
        <v>621</v>
      </c>
      <c r="C49" s="250" t="s">
        <v>569</v>
      </c>
      <c r="D49" s="250" t="s">
        <v>98</v>
      </c>
      <c r="E49" s="252" t="s">
        <v>2</v>
      </c>
      <c r="F49" s="251">
        <v>0.34</v>
      </c>
      <c r="G49" s="253">
        <v>451.94</v>
      </c>
      <c r="H49" s="253">
        <v>571.79</v>
      </c>
      <c r="I49" s="253">
        <v>194.4</v>
      </c>
      <c r="J49" s="254">
        <v>0.0021442727126627136</v>
      </c>
    </row>
    <row r="50" spans="1:10" s="249" customFormat="1" ht="15.75">
      <c r="A50" s="245" t="s">
        <v>627</v>
      </c>
      <c r="B50" s="245"/>
      <c r="C50" s="245"/>
      <c r="D50" s="245" t="s">
        <v>101</v>
      </c>
      <c r="E50" s="245"/>
      <c r="F50" s="246"/>
      <c r="G50" s="245"/>
      <c r="H50" s="245"/>
      <c r="I50" s="247">
        <v>762.63</v>
      </c>
      <c r="J50" s="248">
        <v>0.008411968615524512</v>
      </c>
    </row>
    <row r="51" spans="1:10" s="249" customFormat="1" ht="30">
      <c r="A51" s="250" t="s">
        <v>628</v>
      </c>
      <c r="B51" s="251" t="s">
        <v>629</v>
      </c>
      <c r="C51" s="250" t="s">
        <v>569</v>
      </c>
      <c r="D51" s="250" t="s">
        <v>102</v>
      </c>
      <c r="E51" s="252" t="s">
        <v>1</v>
      </c>
      <c r="F51" s="251">
        <v>5.44</v>
      </c>
      <c r="G51" s="253">
        <v>97.98</v>
      </c>
      <c r="H51" s="253">
        <v>123.96</v>
      </c>
      <c r="I51" s="253">
        <v>674.34</v>
      </c>
      <c r="J51" s="254">
        <v>0.007438111425190196</v>
      </c>
    </row>
    <row r="52" spans="1:10" s="249" customFormat="1" ht="45">
      <c r="A52" s="250" t="s">
        <v>630</v>
      </c>
      <c r="B52" s="251" t="s">
        <v>631</v>
      </c>
      <c r="C52" s="250" t="s">
        <v>569</v>
      </c>
      <c r="D52" s="250" t="s">
        <v>103</v>
      </c>
      <c r="E52" s="252" t="s">
        <v>104</v>
      </c>
      <c r="F52" s="251">
        <v>5.44</v>
      </c>
      <c r="G52" s="253">
        <v>12.83</v>
      </c>
      <c r="H52" s="253">
        <v>16.23</v>
      </c>
      <c r="I52" s="253">
        <v>88.29</v>
      </c>
      <c r="J52" s="254">
        <v>0.0009738571903343158</v>
      </c>
    </row>
    <row r="53" spans="1:10" s="249" customFormat="1" ht="15.75">
      <c r="A53" s="245" t="s">
        <v>632</v>
      </c>
      <c r="B53" s="245"/>
      <c r="C53" s="245"/>
      <c r="D53" s="245" t="s">
        <v>71</v>
      </c>
      <c r="E53" s="245"/>
      <c r="F53" s="246"/>
      <c r="G53" s="245"/>
      <c r="H53" s="245"/>
      <c r="I53" s="247">
        <v>1793.13</v>
      </c>
      <c r="J53" s="248">
        <v>0.019778599430333804</v>
      </c>
    </row>
    <row r="54" spans="1:10" s="249" customFormat="1" ht="15.75">
      <c r="A54" s="245" t="s">
        <v>633</v>
      </c>
      <c r="B54" s="245"/>
      <c r="C54" s="245"/>
      <c r="D54" s="245" t="s">
        <v>105</v>
      </c>
      <c r="E54" s="245"/>
      <c r="F54" s="246"/>
      <c r="G54" s="245"/>
      <c r="H54" s="245"/>
      <c r="I54" s="247">
        <v>1793.13</v>
      </c>
      <c r="J54" s="248">
        <v>0.019778599430333804</v>
      </c>
    </row>
    <row r="55" spans="1:10" s="249" customFormat="1" ht="30">
      <c r="A55" s="250" t="s">
        <v>634</v>
      </c>
      <c r="B55" s="251" t="s">
        <v>635</v>
      </c>
      <c r="C55" s="250" t="s">
        <v>569</v>
      </c>
      <c r="D55" s="250" t="s">
        <v>106</v>
      </c>
      <c r="E55" s="252" t="s">
        <v>1</v>
      </c>
      <c r="F55" s="251">
        <v>27.46</v>
      </c>
      <c r="G55" s="253">
        <v>43.75</v>
      </c>
      <c r="H55" s="253">
        <v>55.35</v>
      </c>
      <c r="I55" s="253">
        <v>1519.91</v>
      </c>
      <c r="J55" s="254">
        <v>0.01676492561061309</v>
      </c>
    </row>
    <row r="56" spans="1:10" s="249" customFormat="1" ht="30">
      <c r="A56" s="250" t="s">
        <v>636</v>
      </c>
      <c r="B56" s="251" t="s">
        <v>637</v>
      </c>
      <c r="C56" s="250" t="s">
        <v>575</v>
      </c>
      <c r="D56" s="250" t="s">
        <v>107</v>
      </c>
      <c r="E56" s="252" t="s">
        <v>52</v>
      </c>
      <c r="F56" s="251">
        <v>9.8</v>
      </c>
      <c r="G56" s="253">
        <v>22.04</v>
      </c>
      <c r="H56" s="253">
        <v>27.88</v>
      </c>
      <c r="I56" s="253">
        <v>273.22</v>
      </c>
      <c r="J56" s="254">
        <v>0.003013673819720713</v>
      </c>
    </row>
    <row r="57" spans="1:10" s="249" customFormat="1" ht="15.75">
      <c r="A57" s="245" t="s">
        <v>638</v>
      </c>
      <c r="B57" s="245"/>
      <c r="C57" s="245"/>
      <c r="D57" s="245" t="s">
        <v>72</v>
      </c>
      <c r="E57" s="245"/>
      <c r="F57" s="246"/>
      <c r="G57" s="245"/>
      <c r="H57" s="245"/>
      <c r="I57" s="247">
        <v>2102.18</v>
      </c>
      <c r="J57" s="248">
        <v>0.023187485653833863</v>
      </c>
    </row>
    <row r="58" spans="1:10" s="249" customFormat="1" ht="15.75">
      <c r="A58" s="245" t="s">
        <v>639</v>
      </c>
      <c r="B58" s="245"/>
      <c r="C58" s="245"/>
      <c r="D58" s="245" t="s">
        <v>291</v>
      </c>
      <c r="E58" s="245"/>
      <c r="F58" s="246"/>
      <c r="G58" s="245"/>
      <c r="H58" s="245"/>
      <c r="I58" s="247">
        <v>1394.16</v>
      </c>
      <c r="J58" s="248">
        <v>0.015377876775132967</v>
      </c>
    </row>
    <row r="59" spans="1:10" s="249" customFormat="1" ht="45">
      <c r="A59" s="250" t="s">
        <v>640</v>
      </c>
      <c r="B59" s="251" t="s">
        <v>641</v>
      </c>
      <c r="C59" s="250" t="s">
        <v>569</v>
      </c>
      <c r="D59" s="250" t="s">
        <v>108</v>
      </c>
      <c r="E59" s="252" t="s">
        <v>1</v>
      </c>
      <c r="F59" s="251">
        <v>1.89</v>
      </c>
      <c r="G59" s="253">
        <v>536.97</v>
      </c>
      <c r="H59" s="253">
        <v>679.37</v>
      </c>
      <c r="I59" s="253">
        <v>1284</v>
      </c>
      <c r="J59" s="254">
        <v>0.014162788904624095</v>
      </c>
    </row>
    <row r="60" spans="1:10" s="249" customFormat="1" ht="30">
      <c r="A60" s="250" t="s">
        <v>642</v>
      </c>
      <c r="B60" s="251" t="s">
        <v>643</v>
      </c>
      <c r="C60" s="250" t="s">
        <v>575</v>
      </c>
      <c r="D60" s="250" t="s">
        <v>110</v>
      </c>
      <c r="E60" s="252" t="s">
        <v>52</v>
      </c>
      <c r="F60" s="251">
        <v>1.9</v>
      </c>
      <c r="G60" s="253">
        <v>45.83</v>
      </c>
      <c r="H60" s="253">
        <v>57.98</v>
      </c>
      <c r="I60" s="253">
        <v>110.16</v>
      </c>
      <c r="J60" s="254">
        <v>0.001215087870508871</v>
      </c>
    </row>
    <row r="61" spans="1:10" s="249" customFormat="1" ht="15.75">
      <c r="A61" s="245" t="s">
        <v>644</v>
      </c>
      <c r="B61" s="245"/>
      <c r="C61" s="245"/>
      <c r="D61" s="245" t="s">
        <v>645</v>
      </c>
      <c r="E61" s="245"/>
      <c r="F61" s="246"/>
      <c r="G61" s="245"/>
      <c r="H61" s="245"/>
      <c r="I61" s="247">
        <v>538.95</v>
      </c>
      <c r="J61" s="248">
        <v>0.005944731370831118</v>
      </c>
    </row>
    <row r="62" spans="1:10" s="249" customFormat="1" ht="60">
      <c r="A62" s="250" t="s">
        <v>646</v>
      </c>
      <c r="B62" s="251" t="s">
        <v>647</v>
      </c>
      <c r="C62" s="250" t="s">
        <v>569</v>
      </c>
      <c r="D62" s="250" t="s">
        <v>109</v>
      </c>
      <c r="E62" s="252" t="s">
        <v>1</v>
      </c>
      <c r="F62" s="251">
        <v>0.48</v>
      </c>
      <c r="G62" s="253">
        <v>422.72</v>
      </c>
      <c r="H62" s="253">
        <v>534.82</v>
      </c>
      <c r="I62" s="253">
        <v>256.71</v>
      </c>
      <c r="J62" s="254">
        <v>0.0028315650620763643</v>
      </c>
    </row>
    <row r="63" spans="1:10" s="249" customFormat="1" ht="30">
      <c r="A63" s="250" t="s">
        <v>648</v>
      </c>
      <c r="B63" s="251" t="s">
        <v>649</v>
      </c>
      <c r="C63" s="250" t="s">
        <v>575</v>
      </c>
      <c r="D63" s="250" t="s">
        <v>111</v>
      </c>
      <c r="E63" s="252" t="s">
        <v>52</v>
      </c>
      <c r="F63" s="251">
        <v>1.8</v>
      </c>
      <c r="G63" s="253">
        <v>62.76</v>
      </c>
      <c r="H63" s="253">
        <v>79.4</v>
      </c>
      <c r="I63" s="253">
        <v>142.92</v>
      </c>
      <c r="J63" s="254">
        <v>0.0015764375313464763</v>
      </c>
    </row>
    <row r="64" spans="1:10" s="249" customFormat="1" ht="30">
      <c r="A64" s="250" t="s">
        <v>650</v>
      </c>
      <c r="B64" s="251" t="s">
        <v>651</v>
      </c>
      <c r="C64" s="250" t="s">
        <v>575</v>
      </c>
      <c r="D64" s="250" t="s">
        <v>112</v>
      </c>
      <c r="E64" s="252" t="s">
        <v>52</v>
      </c>
      <c r="F64" s="251">
        <v>1.8</v>
      </c>
      <c r="G64" s="253">
        <v>61.18</v>
      </c>
      <c r="H64" s="253">
        <v>77.4</v>
      </c>
      <c r="I64" s="253">
        <v>139.32</v>
      </c>
      <c r="J64" s="254">
        <v>0.001536728777408278</v>
      </c>
    </row>
    <row r="65" spans="1:10" s="249" customFormat="1" ht="15.75">
      <c r="A65" s="245" t="s">
        <v>652</v>
      </c>
      <c r="B65" s="245"/>
      <c r="C65" s="245"/>
      <c r="D65" s="245" t="s">
        <v>294</v>
      </c>
      <c r="E65" s="245"/>
      <c r="F65" s="246"/>
      <c r="G65" s="245"/>
      <c r="H65" s="245"/>
      <c r="I65" s="247">
        <v>169.07</v>
      </c>
      <c r="J65" s="248">
        <v>0.0018648775078697786</v>
      </c>
    </row>
    <row r="66" spans="1:10" s="249" customFormat="1" ht="30">
      <c r="A66" s="250" t="s">
        <v>653</v>
      </c>
      <c r="B66" s="251" t="s">
        <v>654</v>
      </c>
      <c r="C66" s="250" t="s">
        <v>569</v>
      </c>
      <c r="D66" s="250" t="s">
        <v>113</v>
      </c>
      <c r="E66" s="252" t="s">
        <v>1</v>
      </c>
      <c r="F66" s="251">
        <v>4.74</v>
      </c>
      <c r="G66" s="253">
        <v>28.2</v>
      </c>
      <c r="H66" s="253">
        <v>35.67</v>
      </c>
      <c r="I66" s="253">
        <v>169.07</v>
      </c>
      <c r="J66" s="254">
        <v>0.0018648775078697786</v>
      </c>
    </row>
    <row r="67" spans="1:10" s="249" customFormat="1" ht="15.75">
      <c r="A67" s="245" t="s">
        <v>655</v>
      </c>
      <c r="B67" s="245"/>
      <c r="C67" s="245"/>
      <c r="D67" s="245" t="s">
        <v>73</v>
      </c>
      <c r="E67" s="245"/>
      <c r="F67" s="246"/>
      <c r="G67" s="245"/>
      <c r="H67" s="245"/>
      <c r="I67" s="247">
        <v>1369.44</v>
      </c>
      <c r="J67" s="248">
        <v>0.01510520999809067</v>
      </c>
    </row>
    <row r="68" spans="1:10" s="249" customFormat="1" ht="60">
      <c r="A68" s="250" t="s">
        <v>656</v>
      </c>
      <c r="B68" s="251" t="s">
        <v>657</v>
      </c>
      <c r="C68" s="250" t="s">
        <v>575</v>
      </c>
      <c r="D68" s="250" t="s">
        <v>243</v>
      </c>
      <c r="E68" s="252" t="s">
        <v>1</v>
      </c>
      <c r="F68" s="251">
        <v>7.14</v>
      </c>
      <c r="G68" s="253">
        <v>116.78</v>
      </c>
      <c r="H68" s="253">
        <v>147.75</v>
      </c>
      <c r="I68" s="253">
        <v>1054.93</v>
      </c>
      <c r="J68" s="254">
        <v>0.011636098831117677</v>
      </c>
    </row>
    <row r="69" spans="1:10" s="249" customFormat="1" ht="30">
      <c r="A69" s="250" t="s">
        <v>658</v>
      </c>
      <c r="B69" s="251" t="s">
        <v>659</v>
      </c>
      <c r="C69" s="250" t="s">
        <v>575</v>
      </c>
      <c r="D69" s="250" t="s">
        <v>245</v>
      </c>
      <c r="E69" s="252" t="s">
        <v>1</v>
      </c>
      <c r="F69" s="251">
        <v>7.14</v>
      </c>
      <c r="G69" s="253">
        <v>34.82</v>
      </c>
      <c r="H69" s="253">
        <v>44.05</v>
      </c>
      <c r="I69" s="253">
        <v>314.51</v>
      </c>
      <c r="J69" s="254">
        <v>0.003469111166972994</v>
      </c>
    </row>
    <row r="70" spans="1:10" s="249" customFormat="1" ht="15.75">
      <c r="A70" s="245" t="s">
        <v>660</v>
      </c>
      <c r="B70" s="245"/>
      <c r="C70" s="245"/>
      <c r="D70" s="245" t="s">
        <v>246</v>
      </c>
      <c r="E70" s="245"/>
      <c r="F70" s="246"/>
      <c r="G70" s="245"/>
      <c r="H70" s="245"/>
      <c r="I70" s="247">
        <v>5316.8</v>
      </c>
      <c r="J70" s="248">
        <v>0.058645417482948124</v>
      </c>
    </row>
    <row r="71" spans="1:10" s="249" customFormat="1" ht="15.75">
      <c r="A71" s="245" t="s">
        <v>661</v>
      </c>
      <c r="B71" s="245"/>
      <c r="C71" s="245"/>
      <c r="D71" s="245" t="s">
        <v>662</v>
      </c>
      <c r="E71" s="245"/>
      <c r="F71" s="246"/>
      <c r="G71" s="245"/>
      <c r="H71" s="245"/>
      <c r="I71" s="247">
        <v>1983.13</v>
      </c>
      <c r="J71" s="248">
        <v>0.021874339221516496</v>
      </c>
    </row>
    <row r="72" spans="1:10" s="249" customFormat="1" ht="45">
      <c r="A72" s="250" t="s">
        <v>663</v>
      </c>
      <c r="B72" s="251" t="s">
        <v>664</v>
      </c>
      <c r="C72" s="250" t="s">
        <v>575</v>
      </c>
      <c r="D72" s="250" t="s">
        <v>114</v>
      </c>
      <c r="E72" s="252" t="s">
        <v>1</v>
      </c>
      <c r="F72" s="251">
        <v>27.46</v>
      </c>
      <c r="G72" s="253">
        <v>3.37</v>
      </c>
      <c r="H72" s="253">
        <v>4.26</v>
      </c>
      <c r="I72" s="253">
        <v>116.97</v>
      </c>
      <c r="J72" s="254">
        <v>0.0012902035967086295</v>
      </c>
    </row>
    <row r="73" spans="1:10" s="249" customFormat="1" ht="60">
      <c r="A73" s="250" t="s">
        <v>665</v>
      </c>
      <c r="B73" s="251" t="s">
        <v>666</v>
      </c>
      <c r="C73" s="250" t="s">
        <v>575</v>
      </c>
      <c r="D73" s="250" t="s">
        <v>115</v>
      </c>
      <c r="E73" s="252" t="s">
        <v>1</v>
      </c>
      <c r="F73" s="251">
        <v>27.46</v>
      </c>
      <c r="G73" s="253">
        <v>28.63</v>
      </c>
      <c r="H73" s="253">
        <v>36.22</v>
      </c>
      <c r="I73" s="253">
        <v>994.6</v>
      </c>
      <c r="J73" s="254">
        <v>0.010970646296370035</v>
      </c>
    </row>
    <row r="74" spans="1:10" s="249" customFormat="1" ht="30">
      <c r="A74" s="250" t="s">
        <v>667</v>
      </c>
      <c r="B74" s="251" t="s">
        <v>668</v>
      </c>
      <c r="C74" s="250" t="s">
        <v>575</v>
      </c>
      <c r="D74" s="250" t="s">
        <v>123</v>
      </c>
      <c r="E74" s="252" t="s">
        <v>1</v>
      </c>
      <c r="F74" s="251">
        <v>27.46</v>
      </c>
      <c r="G74" s="253">
        <v>2.6</v>
      </c>
      <c r="H74" s="253">
        <v>3.28</v>
      </c>
      <c r="I74" s="253">
        <v>90.06</v>
      </c>
      <c r="J74" s="254">
        <v>0.0009933806610205966</v>
      </c>
    </row>
    <row r="75" spans="1:10" s="249" customFormat="1" ht="30">
      <c r="A75" s="250" t="s">
        <v>669</v>
      </c>
      <c r="B75" s="251" t="s">
        <v>670</v>
      </c>
      <c r="C75" s="250" t="s">
        <v>575</v>
      </c>
      <c r="D75" s="250" t="s">
        <v>124</v>
      </c>
      <c r="E75" s="252" t="s">
        <v>1</v>
      </c>
      <c r="F75" s="251">
        <v>27.46</v>
      </c>
      <c r="G75" s="253">
        <v>11.8</v>
      </c>
      <c r="H75" s="253">
        <v>14.92</v>
      </c>
      <c r="I75" s="253">
        <v>409.7</v>
      </c>
      <c r="J75" s="254">
        <v>0.0045190768023555235</v>
      </c>
    </row>
    <row r="76" spans="1:10" s="249" customFormat="1" ht="30">
      <c r="A76" s="250" t="s">
        <v>671</v>
      </c>
      <c r="B76" s="251" t="s">
        <v>672</v>
      </c>
      <c r="C76" s="250" t="s">
        <v>569</v>
      </c>
      <c r="D76" s="250" t="s">
        <v>247</v>
      </c>
      <c r="E76" s="252" t="s">
        <v>1</v>
      </c>
      <c r="F76" s="251">
        <v>5.44</v>
      </c>
      <c r="G76" s="253">
        <v>9.51</v>
      </c>
      <c r="H76" s="253">
        <v>12.03</v>
      </c>
      <c r="I76" s="253">
        <v>65.44</v>
      </c>
      <c r="J76" s="254">
        <v>0.0007218169049210286</v>
      </c>
    </row>
    <row r="77" spans="1:10" s="249" customFormat="1" ht="45">
      <c r="A77" s="250" t="s">
        <v>673</v>
      </c>
      <c r="B77" s="251" t="s">
        <v>674</v>
      </c>
      <c r="C77" s="250" t="s">
        <v>575</v>
      </c>
      <c r="D77" s="250" t="s">
        <v>248</v>
      </c>
      <c r="E77" s="252" t="s">
        <v>1</v>
      </c>
      <c r="F77" s="251">
        <v>5.44</v>
      </c>
      <c r="G77" s="253">
        <v>28.27</v>
      </c>
      <c r="H77" s="253">
        <v>35.76</v>
      </c>
      <c r="I77" s="253">
        <v>194.53</v>
      </c>
      <c r="J77" s="254">
        <v>0.0021457066398882594</v>
      </c>
    </row>
    <row r="78" spans="1:10" s="249" customFormat="1" ht="30">
      <c r="A78" s="250" t="s">
        <v>675</v>
      </c>
      <c r="B78" s="251" t="s">
        <v>676</v>
      </c>
      <c r="C78" s="250" t="s">
        <v>575</v>
      </c>
      <c r="D78" s="250" t="s">
        <v>125</v>
      </c>
      <c r="E78" s="252" t="s">
        <v>1</v>
      </c>
      <c r="F78" s="251">
        <v>5.44</v>
      </c>
      <c r="G78" s="253">
        <v>2.93</v>
      </c>
      <c r="H78" s="253">
        <v>3.7</v>
      </c>
      <c r="I78" s="253">
        <v>20.12</v>
      </c>
      <c r="J78" s="254">
        <v>0.00022192781367681995</v>
      </c>
    </row>
    <row r="79" spans="1:10" s="249" customFormat="1" ht="30">
      <c r="A79" s="250" t="s">
        <v>677</v>
      </c>
      <c r="B79" s="251" t="s">
        <v>678</v>
      </c>
      <c r="C79" s="250" t="s">
        <v>575</v>
      </c>
      <c r="D79" s="250" t="s">
        <v>126</v>
      </c>
      <c r="E79" s="252" t="s">
        <v>1</v>
      </c>
      <c r="F79" s="251">
        <v>5.44</v>
      </c>
      <c r="G79" s="253">
        <v>13.33</v>
      </c>
      <c r="H79" s="253">
        <v>16.86</v>
      </c>
      <c r="I79" s="253">
        <v>91.71</v>
      </c>
      <c r="J79" s="254">
        <v>0.0010115805065756042</v>
      </c>
    </row>
    <row r="80" spans="1:10" s="249" customFormat="1" ht="15.75">
      <c r="A80" s="245" t="s">
        <v>679</v>
      </c>
      <c r="B80" s="245"/>
      <c r="C80" s="245"/>
      <c r="D80" s="245" t="s">
        <v>240</v>
      </c>
      <c r="E80" s="245"/>
      <c r="F80" s="246"/>
      <c r="G80" s="245"/>
      <c r="H80" s="245"/>
      <c r="I80" s="247">
        <v>3333.67</v>
      </c>
      <c r="J80" s="248">
        <v>0.036771078261431625</v>
      </c>
    </row>
    <row r="81" spans="1:10" s="249" customFormat="1" ht="60">
      <c r="A81" s="250" t="s">
        <v>680</v>
      </c>
      <c r="B81" s="251" t="s">
        <v>681</v>
      </c>
      <c r="C81" s="250" t="s">
        <v>575</v>
      </c>
      <c r="D81" s="250" t="s">
        <v>116</v>
      </c>
      <c r="E81" s="252" t="s">
        <v>1</v>
      </c>
      <c r="F81" s="251">
        <v>27.46</v>
      </c>
      <c r="G81" s="253">
        <v>6.97</v>
      </c>
      <c r="H81" s="253">
        <v>8.81</v>
      </c>
      <c r="I81" s="253">
        <v>241.92</v>
      </c>
      <c r="J81" s="254">
        <v>0.0026684282646469324</v>
      </c>
    </row>
    <row r="82" spans="1:10" s="249" customFormat="1" ht="60">
      <c r="A82" s="250" t="s">
        <v>682</v>
      </c>
      <c r="B82" s="251" t="s">
        <v>683</v>
      </c>
      <c r="C82" s="250" t="s">
        <v>575</v>
      </c>
      <c r="D82" s="250" t="s">
        <v>117</v>
      </c>
      <c r="E82" s="252" t="s">
        <v>1</v>
      </c>
      <c r="F82" s="251">
        <v>27.46</v>
      </c>
      <c r="G82" s="253">
        <v>44.86</v>
      </c>
      <c r="H82" s="253">
        <v>56.75</v>
      </c>
      <c r="I82" s="253">
        <v>1558.35</v>
      </c>
      <c r="J82" s="254">
        <v>0.01718892686099763</v>
      </c>
    </row>
    <row r="83" spans="1:10" s="249" customFormat="1" ht="30">
      <c r="A83" s="250" t="s">
        <v>684</v>
      </c>
      <c r="B83" s="251" t="s">
        <v>668</v>
      </c>
      <c r="C83" s="250" t="s">
        <v>575</v>
      </c>
      <c r="D83" s="250" t="s">
        <v>123</v>
      </c>
      <c r="E83" s="252" t="s">
        <v>1</v>
      </c>
      <c r="F83" s="251">
        <v>27.46</v>
      </c>
      <c r="G83" s="253">
        <v>2.6</v>
      </c>
      <c r="H83" s="253">
        <v>3.28</v>
      </c>
      <c r="I83" s="253">
        <v>90.06</v>
      </c>
      <c r="J83" s="254">
        <v>0.0009933806610205966</v>
      </c>
    </row>
    <row r="84" spans="1:10" s="249" customFormat="1" ht="30">
      <c r="A84" s="250" t="s">
        <v>685</v>
      </c>
      <c r="B84" s="251" t="s">
        <v>670</v>
      </c>
      <c r="C84" s="250" t="s">
        <v>575</v>
      </c>
      <c r="D84" s="250" t="s">
        <v>124</v>
      </c>
      <c r="E84" s="252" t="s">
        <v>1</v>
      </c>
      <c r="F84" s="251">
        <v>23.01</v>
      </c>
      <c r="G84" s="253">
        <v>11.8</v>
      </c>
      <c r="H84" s="253">
        <v>14.92</v>
      </c>
      <c r="I84" s="253">
        <v>343.3</v>
      </c>
      <c r="J84" s="254">
        <v>0.0037866708963843086</v>
      </c>
    </row>
    <row r="85" spans="1:10" s="249" customFormat="1" ht="30">
      <c r="A85" s="250" t="s">
        <v>686</v>
      </c>
      <c r="B85" s="251" t="s">
        <v>687</v>
      </c>
      <c r="C85" s="250" t="s">
        <v>569</v>
      </c>
      <c r="D85" s="250" t="s">
        <v>249</v>
      </c>
      <c r="E85" s="252" t="s">
        <v>1</v>
      </c>
      <c r="F85" s="251">
        <v>4.45</v>
      </c>
      <c r="G85" s="253">
        <v>195.39</v>
      </c>
      <c r="H85" s="253">
        <v>247.2</v>
      </c>
      <c r="I85" s="253">
        <v>1100.04</v>
      </c>
      <c r="J85" s="254">
        <v>0.012133671578382157</v>
      </c>
    </row>
    <row r="86" spans="1:10" s="249" customFormat="1" ht="15.75">
      <c r="A86" s="245" t="s">
        <v>688</v>
      </c>
      <c r="B86" s="245"/>
      <c r="C86" s="245"/>
      <c r="D86" s="245" t="s">
        <v>74</v>
      </c>
      <c r="E86" s="245"/>
      <c r="F86" s="246"/>
      <c r="G86" s="245"/>
      <c r="H86" s="245"/>
      <c r="I86" s="247">
        <v>681.76</v>
      </c>
      <c r="J86" s="248">
        <v>0.007519955579140595</v>
      </c>
    </row>
    <row r="87" spans="1:10" s="249" customFormat="1" ht="45">
      <c r="A87" s="250" t="s">
        <v>689</v>
      </c>
      <c r="B87" s="251" t="s">
        <v>690</v>
      </c>
      <c r="C87" s="250" t="s">
        <v>575</v>
      </c>
      <c r="D87" s="250" t="s">
        <v>118</v>
      </c>
      <c r="E87" s="252" t="s">
        <v>2</v>
      </c>
      <c r="F87" s="251">
        <v>0.23</v>
      </c>
      <c r="G87" s="253">
        <v>134.34</v>
      </c>
      <c r="H87" s="253">
        <v>169.96</v>
      </c>
      <c r="I87" s="253">
        <v>39.09</v>
      </c>
      <c r="J87" s="254">
        <v>0.00043117088651227096</v>
      </c>
    </row>
    <row r="88" spans="1:10" s="249" customFormat="1" ht="15">
      <c r="A88" s="250" t="s">
        <v>691</v>
      </c>
      <c r="B88" s="251" t="s">
        <v>692</v>
      </c>
      <c r="C88" s="250" t="s">
        <v>569</v>
      </c>
      <c r="D88" s="250" t="s">
        <v>119</v>
      </c>
      <c r="E88" s="252" t="s">
        <v>1</v>
      </c>
      <c r="F88" s="251">
        <v>3.8</v>
      </c>
      <c r="G88" s="253">
        <v>9.82</v>
      </c>
      <c r="H88" s="253">
        <v>12.42</v>
      </c>
      <c r="I88" s="253">
        <v>47.19</v>
      </c>
      <c r="J88" s="254">
        <v>0.0005205155828732173</v>
      </c>
    </row>
    <row r="89" spans="1:10" s="249" customFormat="1" ht="45">
      <c r="A89" s="250" t="s">
        <v>693</v>
      </c>
      <c r="B89" s="251" t="s">
        <v>694</v>
      </c>
      <c r="C89" s="250" t="s">
        <v>575</v>
      </c>
      <c r="D89" s="250" t="s">
        <v>120</v>
      </c>
      <c r="E89" s="252" t="s">
        <v>1</v>
      </c>
      <c r="F89" s="251">
        <v>3.8</v>
      </c>
      <c r="G89" s="253">
        <v>83.6</v>
      </c>
      <c r="H89" s="253">
        <v>105.77</v>
      </c>
      <c r="I89" s="253">
        <v>401.92</v>
      </c>
      <c r="J89" s="254">
        <v>0.004433261773011306</v>
      </c>
    </row>
    <row r="90" spans="1:10" s="249" customFormat="1" ht="45">
      <c r="A90" s="250" t="s">
        <v>695</v>
      </c>
      <c r="B90" s="251" t="s">
        <v>696</v>
      </c>
      <c r="C90" s="250" t="s">
        <v>575</v>
      </c>
      <c r="D90" s="250" t="s">
        <v>121</v>
      </c>
      <c r="E90" s="252" t="s">
        <v>1</v>
      </c>
      <c r="F90" s="251">
        <v>3.8</v>
      </c>
      <c r="G90" s="253">
        <v>37.31</v>
      </c>
      <c r="H90" s="253">
        <v>47.2</v>
      </c>
      <c r="I90" s="253">
        <v>179.36</v>
      </c>
      <c r="J90" s="254">
        <v>0.0019783783628764626</v>
      </c>
    </row>
    <row r="91" spans="1:10" s="249" customFormat="1" ht="60">
      <c r="A91" s="250" t="s">
        <v>697</v>
      </c>
      <c r="B91" s="251" t="s">
        <v>598</v>
      </c>
      <c r="C91" s="250" t="s">
        <v>575</v>
      </c>
      <c r="D91" s="250" t="s">
        <v>599</v>
      </c>
      <c r="E91" s="252" t="s">
        <v>2</v>
      </c>
      <c r="F91" s="251">
        <v>0.3</v>
      </c>
      <c r="G91" s="253">
        <v>6.09</v>
      </c>
      <c r="H91" s="253">
        <v>7.7</v>
      </c>
      <c r="I91" s="253">
        <v>2.31</v>
      </c>
      <c r="J91" s="254">
        <v>2.5479783777010637E-05</v>
      </c>
    </row>
    <row r="92" spans="1:10" s="249" customFormat="1" ht="30">
      <c r="A92" s="250" t="s">
        <v>698</v>
      </c>
      <c r="B92" s="251" t="s">
        <v>580</v>
      </c>
      <c r="C92" s="250" t="s">
        <v>575</v>
      </c>
      <c r="D92" s="250" t="s">
        <v>122</v>
      </c>
      <c r="E92" s="252" t="s">
        <v>581</v>
      </c>
      <c r="F92" s="251">
        <v>4.06</v>
      </c>
      <c r="G92" s="253">
        <v>2.32</v>
      </c>
      <c r="H92" s="253">
        <v>2.93</v>
      </c>
      <c r="I92" s="253">
        <v>11.89</v>
      </c>
      <c r="J92" s="254">
        <v>0.00013114919009032749</v>
      </c>
    </row>
    <row r="93" spans="1:10" s="249" customFormat="1" ht="15.75">
      <c r="A93" s="245" t="s">
        <v>699</v>
      </c>
      <c r="B93" s="245"/>
      <c r="C93" s="245"/>
      <c r="D93" s="245" t="s">
        <v>75</v>
      </c>
      <c r="E93" s="245"/>
      <c r="F93" s="246"/>
      <c r="G93" s="245"/>
      <c r="H93" s="245"/>
      <c r="I93" s="247">
        <v>18230.55</v>
      </c>
      <c r="J93" s="248">
        <v>0.20108678447445077</v>
      </c>
    </row>
    <row r="94" spans="1:10" s="249" customFormat="1" ht="30">
      <c r="A94" s="250" t="s">
        <v>700</v>
      </c>
      <c r="B94" s="251" t="s">
        <v>701</v>
      </c>
      <c r="C94" s="250" t="s">
        <v>575</v>
      </c>
      <c r="D94" s="250" t="s">
        <v>131</v>
      </c>
      <c r="E94" s="252" t="s">
        <v>51</v>
      </c>
      <c r="F94" s="251">
        <v>2</v>
      </c>
      <c r="G94" s="253">
        <v>12.33</v>
      </c>
      <c r="H94" s="253">
        <v>15.59</v>
      </c>
      <c r="I94" s="253">
        <v>31.18</v>
      </c>
      <c r="J94" s="254">
        <v>0.00034392192994250724</v>
      </c>
    </row>
    <row r="95" spans="1:10" s="249" customFormat="1" ht="15">
      <c r="A95" s="255" t="s">
        <v>702</v>
      </c>
      <c r="B95" s="256" t="s">
        <v>703</v>
      </c>
      <c r="C95" s="255" t="s">
        <v>704</v>
      </c>
      <c r="D95" s="255" t="s">
        <v>467</v>
      </c>
      <c r="E95" s="257" t="s">
        <v>52</v>
      </c>
      <c r="F95" s="256">
        <v>210</v>
      </c>
      <c r="G95" s="258">
        <v>44.69</v>
      </c>
      <c r="H95" s="258">
        <v>53.73</v>
      </c>
      <c r="I95" s="258">
        <v>11283.3</v>
      </c>
      <c r="J95" s="259">
        <v>0.12445716203079833</v>
      </c>
    </row>
    <row r="96" spans="1:10" s="249" customFormat="1" ht="45">
      <c r="A96" s="255" t="s">
        <v>705</v>
      </c>
      <c r="B96" s="256" t="s">
        <v>706</v>
      </c>
      <c r="C96" s="255" t="s">
        <v>569</v>
      </c>
      <c r="D96" s="255" t="s">
        <v>486</v>
      </c>
      <c r="E96" s="257" t="s">
        <v>11</v>
      </c>
      <c r="F96" s="256">
        <v>150</v>
      </c>
      <c r="G96" s="258">
        <v>4.36</v>
      </c>
      <c r="H96" s="258">
        <v>5.51</v>
      </c>
      <c r="I96" s="258">
        <v>826.5</v>
      </c>
      <c r="J96" s="259">
        <v>0.009116468091644715</v>
      </c>
    </row>
    <row r="97" spans="1:10" s="249" customFormat="1" ht="45">
      <c r="A97" s="255" t="s">
        <v>707</v>
      </c>
      <c r="B97" s="256" t="s">
        <v>708</v>
      </c>
      <c r="C97" s="255" t="s">
        <v>569</v>
      </c>
      <c r="D97" s="255" t="s">
        <v>487</v>
      </c>
      <c r="E97" s="257" t="s">
        <v>11</v>
      </c>
      <c r="F97" s="256">
        <v>2</v>
      </c>
      <c r="G97" s="258">
        <v>2.85</v>
      </c>
      <c r="H97" s="258">
        <v>3.6</v>
      </c>
      <c r="I97" s="258">
        <v>7.2</v>
      </c>
      <c r="J97" s="259">
        <v>7.94175078763968E-05</v>
      </c>
    </row>
    <row r="98" spans="1:10" s="249" customFormat="1" ht="45">
      <c r="A98" s="255" t="s">
        <v>709</v>
      </c>
      <c r="B98" s="256" t="s">
        <v>710</v>
      </c>
      <c r="C98" s="255" t="s">
        <v>569</v>
      </c>
      <c r="D98" s="255" t="s">
        <v>488</v>
      </c>
      <c r="E98" s="257" t="s">
        <v>11</v>
      </c>
      <c r="F98" s="256">
        <v>50</v>
      </c>
      <c r="G98" s="258">
        <v>1.55</v>
      </c>
      <c r="H98" s="258">
        <v>1.96</v>
      </c>
      <c r="I98" s="258">
        <v>98</v>
      </c>
      <c r="J98" s="259">
        <v>0.0010809605238731787</v>
      </c>
    </row>
    <row r="99" spans="1:10" s="249" customFormat="1" ht="45">
      <c r="A99" s="250" t="s">
        <v>711</v>
      </c>
      <c r="B99" s="251" t="s">
        <v>712</v>
      </c>
      <c r="C99" s="250" t="s">
        <v>575</v>
      </c>
      <c r="D99" s="250" t="s">
        <v>130</v>
      </c>
      <c r="E99" s="252" t="s">
        <v>52</v>
      </c>
      <c r="F99" s="251">
        <v>55</v>
      </c>
      <c r="G99" s="253">
        <v>10.71</v>
      </c>
      <c r="H99" s="253">
        <v>13.55</v>
      </c>
      <c r="I99" s="253">
        <v>745.25</v>
      </c>
      <c r="J99" s="254">
        <v>0.008220263575678432</v>
      </c>
    </row>
    <row r="100" spans="1:10" s="249" customFormat="1" ht="45">
      <c r="A100" s="250" t="s">
        <v>713</v>
      </c>
      <c r="B100" s="251" t="s">
        <v>714</v>
      </c>
      <c r="C100" s="250" t="s">
        <v>575</v>
      </c>
      <c r="D100" s="250" t="s">
        <v>135</v>
      </c>
      <c r="E100" s="252" t="s">
        <v>52</v>
      </c>
      <c r="F100" s="251">
        <v>57</v>
      </c>
      <c r="G100" s="253">
        <v>16.06</v>
      </c>
      <c r="H100" s="253">
        <v>20.31</v>
      </c>
      <c r="I100" s="253">
        <v>1157.67</v>
      </c>
      <c r="J100" s="254">
        <v>0.01276934254767615</v>
      </c>
    </row>
    <row r="101" spans="1:10" s="249" customFormat="1" ht="30">
      <c r="A101" s="255" t="s">
        <v>715</v>
      </c>
      <c r="B101" s="256" t="s">
        <v>716</v>
      </c>
      <c r="C101" s="255" t="s">
        <v>575</v>
      </c>
      <c r="D101" s="255" t="s">
        <v>134</v>
      </c>
      <c r="E101" s="257" t="s">
        <v>51</v>
      </c>
      <c r="F101" s="256">
        <v>57</v>
      </c>
      <c r="G101" s="258">
        <v>1.81</v>
      </c>
      <c r="H101" s="258">
        <v>2.29</v>
      </c>
      <c r="I101" s="258">
        <v>130.53</v>
      </c>
      <c r="J101" s="259">
        <v>0.0014397732365425103</v>
      </c>
    </row>
    <row r="102" spans="1:10" s="249" customFormat="1" ht="15">
      <c r="A102" s="255" t="s">
        <v>717</v>
      </c>
      <c r="B102" s="256" t="s">
        <v>718</v>
      </c>
      <c r="C102" s="255" t="s">
        <v>575</v>
      </c>
      <c r="D102" s="255" t="s">
        <v>489</v>
      </c>
      <c r="E102" s="257" t="s">
        <v>51</v>
      </c>
      <c r="F102" s="256">
        <v>2</v>
      </c>
      <c r="G102" s="258">
        <v>12.74</v>
      </c>
      <c r="H102" s="258">
        <v>16.11</v>
      </c>
      <c r="I102" s="258">
        <v>32.22</v>
      </c>
      <c r="J102" s="259">
        <v>0.0003553933477468757</v>
      </c>
    </row>
    <row r="103" spans="1:10" s="249" customFormat="1" ht="15">
      <c r="A103" s="255" t="s">
        <v>719</v>
      </c>
      <c r="B103" s="256" t="s">
        <v>720</v>
      </c>
      <c r="C103" s="255" t="s">
        <v>575</v>
      </c>
      <c r="D103" s="255" t="s">
        <v>490</v>
      </c>
      <c r="E103" s="257" t="s">
        <v>51</v>
      </c>
      <c r="F103" s="256">
        <v>2</v>
      </c>
      <c r="G103" s="258">
        <v>14.18</v>
      </c>
      <c r="H103" s="258">
        <v>17.94</v>
      </c>
      <c r="I103" s="258">
        <v>35.88</v>
      </c>
      <c r="J103" s="259">
        <v>0.0003957639142507107</v>
      </c>
    </row>
    <row r="104" spans="1:10" s="249" customFormat="1" ht="15">
      <c r="A104" s="255" t="s">
        <v>721</v>
      </c>
      <c r="B104" s="256" t="s">
        <v>722</v>
      </c>
      <c r="C104" s="255" t="s">
        <v>575</v>
      </c>
      <c r="D104" s="255" t="s">
        <v>491</v>
      </c>
      <c r="E104" s="257" t="s">
        <v>51</v>
      </c>
      <c r="F104" s="256">
        <v>9</v>
      </c>
      <c r="G104" s="258">
        <v>14.79</v>
      </c>
      <c r="H104" s="258">
        <v>18.71</v>
      </c>
      <c r="I104" s="258">
        <v>168.39</v>
      </c>
      <c r="J104" s="259">
        <v>0.0018573769654592301</v>
      </c>
    </row>
    <row r="105" spans="1:10" s="249" customFormat="1" ht="15">
      <c r="A105" s="255" t="s">
        <v>723</v>
      </c>
      <c r="B105" s="256" t="s">
        <v>724</v>
      </c>
      <c r="C105" s="255" t="s">
        <v>575</v>
      </c>
      <c r="D105" s="255" t="s">
        <v>492</v>
      </c>
      <c r="E105" s="257" t="s">
        <v>51</v>
      </c>
      <c r="F105" s="256">
        <v>2</v>
      </c>
      <c r="G105" s="258">
        <v>18.49</v>
      </c>
      <c r="H105" s="258">
        <v>23.39</v>
      </c>
      <c r="I105" s="258">
        <v>46.78</v>
      </c>
      <c r="J105" s="259">
        <v>0.0005159931970080337</v>
      </c>
    </row>
    <row r="106" spans="1:10" s="249" customFormat="1" ht="15">
      <c r="A106" s="255" t="s">
        <v>725</v>
      </c>
      <c r="B106" s="256" t="s">
        <v>726</v>
      </c>
      <c r="C106" s="255" t="s">
        <v>575</v>
      </c>
      <c r="D106" s="255" t="s">
        <v>493</v>
      </c>
      <c r="E106" s="257" t="s">
        <v>51</v>
      </c>
      <c r="F106" s="256">
        <v>13</v>
      </c>
      <c r="G106" s="258">
        <v>6.18</v>
      </c>
      <c r="H106" s="258">
        <v>7.81</v>
      </c>
      <c r="I106" s="258">
        <v>101.53</v>
      </c>
      <c r="J106" s="259">
        <v>0.0011198971631514675</v>
      </c>
    </row>
    <row r="107" spans="1:10" s="249" customFormat="1" ht="15">
      <c r="A107" s="255" t="s">
        <v>727</v>
      </c>
      <c r="B107" s="256" t="s">
        <v>728</v>
      </c>
      <c r="C107" s="255" t="s">
        <v>575</v>
      </c>
      <c r="D107" s="255" t="s">
        <v>494</v>
      </c>
      <c r="E107" s="257" t="s">
        <v>51</v>
      </c>
      <c r="F107" s="256">
        <v>3</v>
      </c>
      <c r="G107" s="258">
        <v>3.82</v>
      </c>
      <c r="H107" s="258">
        <v>4.83</v>
      </c>
      <c r="I107" s="258">
        <v>14.49</v>
      </c>
      <c r="J107" s="259">
        <v>0.00015982773460124856</v>
      </c>
    </row>
    <row r="108" spans="1:10" s="249" customFormat="1" ht="15">
      <c r="A108" s="255" t="s">
        <v>729</v>
      </c>
      <c r="B108" s="256" t="s">
        <v>730</v>
      </c>
      <c r="C108" s="255" t="s">
        <v>575</v>
      </c>
      <c r="D108" s="255" t="s">
        <v>495</v>
      </c>
      <c r="E108" s="257" t="s">
        <v>51</v>
      </c>
      <c r="F108" s="256">
        <v>35</v>
      </c>
      <c r="G108" s="258">
        <v>1.92</v>
      </c>
      <c r="H108" s="258">
        <v>2.42</v>
      </c>
      <c r="I108" s="258">
        <v>84.7</v>
      </c>
      <c r="J108" s="259">
        <v>0.0009342587384903901</v>
      </c>
    </row>
    <row r="109" spans="1:10" s="249" customFormat="1" ht="30">
      <c r="A109" s="250" t="s">
        <v>731</v>
      </c>
      <c r="B109" s="251" t="s">
        <v>732</v>
      </c>
      <c r="C109" s="250" t="s">
        <v>569</v>
      </c>
      <c r="D109" s="250" t="s">
        <v>500</v>
      </c>
      <c r="E109" s="252" t="s">
        <v>733</v>
      </c>
      <c r="F109" s="251">
        <v>1</v>
      </c>
      <c r="G109" s="253">
        <v>22.44</v>
      </c>
      <c r="H109" s="253">
        <v>28.39</v>
      </c>
      <c r="I109" s="253">
        <v>28.39</v>
      </c>
      <c r="J109" s="254">
        <v>0.0003131476456404035</v>
      </c>
    </row>
    <row r="110" spans="1:10" s="249" customFormat="1" ht="30">
      <c r="A110" s="250" t="s">
        <v>734</v>
      </c>
      <c r="B110" s="251" t="s">
        <v>735</v>
      </c>
      <c r="C110" s="250" t="s">
        <v>569</v>
      </c>
      <c r="D110" s="250" t="s">
        <v>128</v>
      </c>
      <c r="E110" s="252" t="s">
        <v>51</v>
      </c>
      <c r="F110" s="251">
        <v>2</v>
      </c>
      <c r="G110" s="253">
        <v>50.11</v>
      </c>
      <c r="H110" s="253">
        <v>63.39</v>
      </c>
      <c r="I110" s="253">
        <v>126.78</v>
      </c>
      <c r="J110" s="254">
        <v>0.0013984099511902203</v>
      </c>
    </row>
    <row r="111" spans="1:10" s="249" customFormat="1" ht="30">
      <c r="A111" s="250" t="s">
        <v>736</v>
      </c>
      <c r="B111" s="251" t="s">
        <v>737</v>
      </c>
      <c r="C111" s="250" t="s">
        <v>575</v>
      </c>
      <c r="D111" s="250" t="s">
        <v>132</v>
      </c>
      <c r="E111" s="252" t="s">
        <v>51</v>
      </c>
      <c r="F111" s="251">
        <v>1</v>
      </c>
      <c r="G111" s="253">
        <v>25.84</v>
      </c>
      <c r="H111" s="253">
        <v>32.69</v>
      </c>
      <c r="I111" s="253">
        <v>32.69</v>
      </c>
      <c r="J111" s="254">
        <v>0.000360577546177696</v>
      </c>
    </row>
    <row r="112" spans="1:10" s="249" customFormat="1" ht="30">
      <c r="A112" s="250" t="s">
        <v>738</v>
      </c>
      <c r="B112" s="251" t="s">
        <v>739</v>
      </c>
      <c r="C112" s="250" t="s">
        <v>569</v>
      </c>
      <c r="D112" s="250" t="s">
        <v>496</v>
      </c>
      <c r="E112" s="252" t="s">
        <v>11</v>
      </c>
      <c r="F112" s="251">
        <v>10</v>
      </c>
      <c r="G112" s="253">
        <v>7.49</v>
      </c>
      <c r="H112" s="253">
        <v>9.47</v>
      </c>
      <c r="I112" s="253">
        <v>94.7</v>
      </c>
      <c r="J112" s="254">
        <v>0.0010445608327631635</v>
      </c>
    </row>
    <row r="113" spans="1:10" s="249" customFormat="1" ht="30">
      <c r="A113" s="250" t="s">
        <v>740</v>
      </c>
      <c r="B113" s="251" t="s">
        <v>741</v>
      </c>
      <c r="C113" s="250" t="s">
        <v>575</v>
      </c>
      <c r="D113" s="250" t="s">
        <v>497</v>
      </c>
      <c r="E113" s="252" t="s">
        <v>51</v>
      </c>
      <c r="F113" s="251">
        <v>5</v>
      </c>
      <c r="G113" s="253">
        <v>121.03</v>
      </c>
      <c r="H113" s="253">
        <v>153.12</v>
      </c>
      <c r="I113" s="253">
        <v>765.6</v>
      </c>
      <c r="J113" s="254">
        <v>0.008444728337523527</v>
      </c>
    </row>
    <row r="114" spans="1:10" s="249" customFormat="1" ht="45">
      <c r="A114" s="250" t="s">
        <v>742</v>
      </c>
      <c r="B114" s="251" t="s">
        <v>743</v>
      </c>
      <c r="C114" s="250" t="s">
        <v>569</v>
      </c>
      <c r="D114" s="250" t="s">
        <v>498</v>
      </c>
      <c r="E114" s="252" t="s">
        <v>733</v>
      </c>
      <c r="F114" s="251">
        <v>1</v>
      </c>
      <c r="G114" s="253">
        <v>8.43</v>
      </c>
      <c r="H114" s="253">
        <v>10.66</v>
      </c>
      <c r="I114" s="253">
        <v>10.66</v>
      </c>
      <c r="J114" s="254">
        <v>0.00011758203249477637</v>
      </c>
    </row>
    <row r="115" spans="1:10" s="249" customFormat="1" ht="45">
      <c r="A115" s="250" t="s">
        <v>744</v>
      </c>
      <c r="B115" s="251" t="s">
        <v>745</v>
      </c>
      <c r="C115" s="250" t="s">
        <v>575</v>
      </c>
      <c r="D115" s="250" t="s">
        <v>499</v>
      </c>
      <c r="E115" s="252" t="s">
        <v>51</v>
      </c>
      <c r="F115" s="251">
        <v>1</v>
      </c>
      <c r="G115" s="253">
        <v>115.05</v>
      </c>
      <c r="H115" s="253">
        <v>145.56</v>
      </c>
      <c r="I115" s="253">
        <v>145.56</v>
      </c>
      <c r="J115" s="254">
        <v>0.0016055572842344887</v>
      </c>
    </row>
    <row r="116" spans="1:10" s="249" customFormat="1" ht="45">
      <c r="A116" s="250" t="s">
        <v>746</v>
      </c>
      <c r="B116" s="251" t="s">
        <v>747</v>
      </c>
      <c r="C116" s="250" t="s">
        <v>575</v>
      </c>
      <c r="D116" s="250" t="s">
        <v>133</v>
      </c>
      <c r="E116" s="252" t="s">
        <v>51</v>
      </c>
      <c r="F116" s="251">
        <v>1</v>
      </c>
      <c r="G116" s="253">
        <v>38.57</v>
      </c>
      <c r="H116" s="253">
        <v>48.79</v>
      </c>
      <c r="I116" s="253">
        <v>48.79</v>
      </c>
      <c r="J116" s="254">
        <v>0.0005381639179568611</v>
      </c>
    </row>
    <row r="117" spans="1:10" s="249" customFormat="1" ht="45">
      <c r="A117" s="250" t="s">
        <v>748</v>
      </c>
      <c r="B117" s="251" t="s">
        <v>749</v>
      </c>
      <c r="C117" s="250" t="s">
        <v>575</v>
      </c>
      <c r="D117" s="250" t="s">
        <v>129</v>
      </c>
      <c r="E117" s="252" t="s">
        <v>52</v>
      </c>
      <c r="F117" s="251">
        <v>6</v>
      </c>
      <c r="G117" s="253">
        <v>10.09</v>
      </c>
      <c r="H117" s="253">
        <v>12.76</v>
      </c>
      <c r="I117" s="253">
        <v>76.56</v>
      </c>
      <c r="J117" s="254">
        <v>0.0008444728337523526</v>
      </c>
    </row>
    <row r="118" spans="1:10" s="249" customFormat="1" ht="15">
      <c r="A118" s="255" t="s">
        <v>750</v>
      </c>
      <c r="B118" s="256" t="s">
        <v>751</v>
      </c>
      <c r="C118" s="255" t="s">
        <v>704</v>
      </c>
      <c r="D118" s="255" t="s">
        <v>501</v>
      </c>
      <c r="E118" s="257" t="s">
        <v>51</v>
      </c>
      <c r="F118" s="256">
        <v>1</v>
      </c>
      <c r="G118" s="258">
        <v>742.35</v>
      </c>
      <c r="H118" s="258">
        <v>892.67</v>
      </c>
      <c r="I118" s="258">
        <v>892.67</v>
      </c>
      <c r="J118" s="259">
        <v>0.009846337049447656</v>
      </c>
    </row>
    <row r="119" spans="1:10" s="249" customFormat="1" ht="30">
      <c r="A119" s="250" t="s">
        <v>752</v>
      </c>
      <c r="B119" s="251" t="s">
        <v>753</v>
      </c>
      <c r="C119" s="250" t="s">
        <v>569</v>
      </c>
      <c r="D119" s="250" t="s">
        <v>502</v>
      </c>
      <c r="E119" s="252" t="s">
        <v>11</v>
      </c>
      <c r="F119" s="251">
        <v>55</v>
      </c>
      <c r="G119" s="253">
        <v>13.75</v>
      </c>
      <c r="H119" s="253">
        <v>17.39</v>
      </c>
      <c r="I119" s="253">
        <v>956.45</v>
      </c>
      <c r="J119" s="254">
        <v>0.010549843806719405</v>
      </c>
    </row>
    <row r="120" spans="1:10" s="249" customFormat="1" ht="30">
      <c r="A120" s="250" t="s">
        <v>754</v>
      </c>
      <c r="B120" s="251" t="s">
        <v>586</v>
      </c>
      <c r="C120" s="250" t="s">
        <v>575</v>
      </c>
      <c r="D120" s="250" t="s">
        <v>127</v>
      </c>
      <c r="E120" s="252" t="s">
        <v>2</v>
      </c>
      <c r="F120" s="251">
        <v>3.3</v>
      </c>
      <c r="G120" s="253">
        <v>59.97</v>
      </c>
      <c r="H120" s="253">
        <v>75.87</v>
      </c>
      <c r="I120" s="253">
        <v>250.37</v>
      </c>
      <c r="J120" s="254">
        <v>0.002761633534307426</v>
      </c>
    </row>
    <row r="121" spans="1:10" s="249" customFormat="1" ht="15">
      <c r="A121" s="250" t="s">
        <v>755</v>
      </c>
      <c r="B121" s="251" t="s">
        <v>588</v>
      </c>
      <c r="C121" s="250" t="s">
        <v>575</v>
      </c>
      <c r="D121" s="250" t="s">
        <v>589</v>
      </c>
      <c r="E121" s="252" t="s">
        <v>2</v>
      </c>
      <c r="F121" s="251">
        <v>3.3</v>
      </c>
      <c r="G121" s="253">
        <v>9.04</v>
      </c>
      <c r="H121" s="253">
        <v>11.43</v>
      </c>
      <c r="I121" s="253">
        <v>37.71</v>
      </c>
      <c r="J121" s="254">
        <v>0.0004159491975026282</v>
      </c>
    </row>
    <row r="122" spans="1:10" s="249" customFormat="1" ht="15.75">
      <c r="A122" s="245" t="s">
        <v>756</v>
      </c>
      <c r="B122" s="245"/>
      <c r="C122" s="245"/>
      <c r="D122" s="245" t="s">
        <v>136</v>
      </c>
      <c r="E122" s="245"/>
      <c r="F122" s="246"/>
      <c r="G122" s="245"/>
      <c r="H122" s="245"/>
      <c r="I122" s="247">
        <v>31324.41</v>
      </c>
      <c r="J122" s="248">
        <v>0.3455148024859004</v>
      </c>
    </row>
    <row r="123" spans="1:10" s="249" customFormat="1" ht="15.75">
      <c r="A123" s="245" t="s">
        <v>757</v>
      </c>
      <c r="B123" s="245"/>
      <c r="C123" s="245"/>
      <c r="D123" s="245" t="s">
        <v>242</v>
      </c>
      <c r="E123" s="245"/>
      <c r="F123" s="246"/>
      <c r="G123" s="245"/>
      <c r="H123" s="245"/>
      <c r="I123" s="247">
        <v>149.9</v>
      </c>
      <c r="J123" s="248">
        <v>0.0016534283931488722</v>
      </c>
    </row>
    <row r="124" spans="1:10" s="249" customFormat="1" ht="30">
      <c r="A124" s="250" t="s">
        <v>758</v>
      </c>
      <c r="B124" s="251" t="s">
        <v>759</v>
      </c>
      <c r="C124" s="250" t="s">
        <v>704</v>
      </c>
      <c r="D124" s="250" t="s">
        <v>137</v>
      </c>
      <c r="E124" s="252" t="s">
        <v>63</v>
      </c>
      <c r="F124" s="251">
        <v>10</v>
      </c>
      <c r="G124" s="253">
        <v>11.85</v>
      </c>
      <c r="H124" s="253">
        <v>14.99</v>
      </c>
      <c r="I124" s="253">
        <v>149.9</v>
      </c>
      <c r="J124" s="254">
        <v>0.0016534283931488722</v>
      </c>
    </row>
    <row r="125" spans="1:10" s="249" customFormat="1" ht="15.75">
      <c r="A125" s="245" t="s">
        <v>760</v>
      </c>
      <c r="B125" s="245"/>
      <c r="C125" s="245"/>
      <c r="D125" s="245" t="s">
        <v>1322</v>
      </c>
      <c r="E125" s="245"/>
      <c r="F125" s="246"/>
      <c r="G125" s="245"/>
      <c r="H125" s="245"/>
      <c r="I125" s="247">
        <v>700.17</v>
      </c>
      <c r="J125" s="248">
        <v>0.0077230217346967705</v>
      </c>
    </row>
    <row r="126" spans="1:10" s="249" customFormat="1" ht="30">
      <c r="A126" s="250" t="s">
        <v>761</v>
      </c>
      <c r="B126" s="251" t="s">
        <v>762</v>
      </c>
      <c r="C126" s="250" t="s">
        <v>704</v>
      </c>
      <c r="D126" s="250" t="s">
        <v>139</v>
      </c>
      <c r="E126" s="252" t="s">
        <v>51</v>
      </c>
      <c r="F126" s="251">
        <v>10</v>
      </c>
      <c r="G126" s="253">
        <v>10.3</v>
      </c>
      <c r="H126" s="253">
        <v>13.03</v>
      </c>
      <c r="I126" s="253">
        <v>130.3</v>
      </c>
      <c r="J126" s="254">
        <v>0.0014372362883742365</v>
      </c>
    </row>
    <row r="127" spans="1:10" s="249" customFormat="1" ht="30">
      <c r="A127" s="255" t="s">
        <v>1323</v>
      </c>
      <c r="B127" s="256" t="s">
        <v>765</v>
      </c>
      <c r="C127" s="255" t="s">
        <v>704</v>
      </c>
      <c r="D127" s="255" t="s">
        <v>54</v>
      </c>
      <c r="E127" s="257" t="s">
        <v>79</v>
      </c>
      <c r="F127" s="256">
        <v>1</v>
      </c>
      <c r="G127" s="258">
        <v>96.01</v>
      </c>
      <c r="H127" s="258">
        <v>115.45</v>
      </c>
      <c r="I127" s="258">
        <v>115.45</v>
      </c>
      <c r="J127" s="259">
        <v>0.001273437678379168</v>
      </c>
    </row>
    <row r="128" spans="1:10" s="249" customFormat="1" ht="30">
      <c r="A128" s="255" t="s">
        <v>1324</v>
      </c>
      <c r="B128" s="256" t="s">
        <v>766</v>
      </c>
      <c r="C128" s="255" t="s">
        <v>704</v>
      </c>
      <c r="D128" s="255" t="s">
        <v>55</v>
      </c>
      <c r="E128" s="257" t="s">
        <v>79</v>
      </c>
      <c r="F128" s="256">
        <v>3</v>
      </c>
      <c r="G128" s="258">
        <v>32.2</v>
      </c>
      <c r="H128" s="258">
        <v>38.72</v>
      </c>
      <c r="I128" s="258">
        <v>116.16</v>
      </c>
      <c r="J128" s="259">
        <v>0.001281269127072535</v>
      </c>
    </row>
    <row r="129" spans="1:10" s="249" customFormat="1" ht="30">
      <c r="A129" s="255" t="s">
        <v>1325</v>
      </c>
      <c r="B129" s="256" t="s">
        <v>767</v>
      </c>
      <c r="C129" s="255" t="s">
        <v>704</v>
      </c>
      <c r="D129" s="255" t="s">
        <v>56</v>
      </c>
      <c r="E129" s="257" t="s">
        <v>79</v>
      </c>
      <c r="F129" s="256">
        <v>3</v>
      </c>
      <c r="G129" s="258">
        <v>70.55</v>
      </c>
      <c r="H129" s="258">
        <v>84.83</v>
      </c>
      <c r="I129" s="258">
        <v>254.49</v>
      </c>
      <c r="J129" s="259">
        <v>0.0028070779971478086</v>
      </c>
    </row>
    <row r="130" spans="1:10" s="249" customFormat="1" ht="30">
      <c r="A130" s="250" t="s">
        <v>1326</v>
      </c>
      <c r="B130" s="251" t="s">
        <v>768</v>
      </c>
      <c r="C130" s="250" t="s">
        <v>569</v>
      </c>
      <c r="D130" s="250" t="s">
        <v>769</v>
      </c>
      <c r="E130" s="252" t="s">
        <v>79</v>
      </c>
      <c r="F130" s="251">
        <v>1</v>
      </c>
      <c r="G130" s="253">
        <v>30.27</v>
      </c>
      <c r="H130" s="253">
        <v>38.29</v>
      </c>
      <c r="I130" s="253">
        <v>38.29</v>
      </c>
      <c r="J130" s="254">
        <v>0.0004223467189704491</v>
      </c>
    </row>
    <row r="131" spans="1:10" s="249" customFormat="1" ht="30">
      <c r="A131" s="250" t="s">
        <v>1327</v>
      </c>
      <c r="B131" s="251" t="s">
        <v>770</v>
      </c>
      <c r="C131" s="250" t="s">
        <v>569</v>
      </c>
      <c r="D131" s="250" t="s">
        <v>771</v>
      </c>
      <c r="E131" s="252" t="s">
        <v>79</v>
      </c>
      <c r="F131" s="251">
        <v>1</v>
      </c>
      <c r="G131" s="253">
        <v>17.98</v>
      </c>
      <c r="H131" s="253">
        <v>22.74</v>
      </c>
      <c r="I131" s="253">
        <v>22.74</v>
      </c>
      <c r="J131" s="254">
        <v>0.00025082696237628657</v>
      </c>
    </row>
    <row r="132" spans="1:10" s="249" customFormat="1" ht="15">
      <c r="A132" s="250" t="s">
        <v>1328</v>
      </c>
      <c r="B132" s="251" t="s">
        <v>773</v>
      </c>
      <c r="C132" s="250" t="s">
        <v>704</v>
      </c>
      <c r="D132" s="250" t="s">
        <v>774</v>
      </c>
      <c r="E132" s="252" t="s">
        <v>79</v>
      </c>
      <c r="F132" s="251">
        <v>1</v>
      </c>
      <c r="G132" s="253">
        <v>17.98</v>
      </c>
      <c r="H132" s="253">
        <v>22.74</v>
      </c>
      <c r="I132" s="253">
        <v>22.74</v>
      </c>
      <c r="J132" s="254">
        <v>0.00025082696237628657</v>
      </c>
    </row>
    <row r="133" spans="1:10" s="249" customFormat="1" ht="15.75">
      <c r="A133" s="245" t="s">
        <v>763</v>
      </c>
      <c r="B133" s="245"/>
      <c r="C133" s="245"/>
      <c r="D133" s="245" t="s">
        <v>140</v>
      </c>
      <c r="E133" s="245"/>
      <c r="F133" s="246"/>
      <c r="G133" s="245"/>
      <c r="H133" s="245"/>
      <c r="I133" s="247">
        <v>30474.34</v>
      </c>
      <c r="J133" s="248">
        <v>0.3361383523580547</v>
      </c>
    </row>
    <row r="134" spans="1:10" s="249" customFormat="1" ht="45">
      <c r="A134" s="250" t="s">
        <v>764</v>
      </c>
      <c r="B134" s="251" t="s">
        <v>775</v>
      </c>
      <c r="C134" s="250" t="s">
        <v>575</v>
      </c>
      <c r="D134" s="250" t="s">
        <v>141</v>
      </c>
      <c r="E134" s="252" t="s">
        <v>52</v>
      </c>
      <c r="F134" s="251">
        <v>92.8</v>
      </c>
      <c r="G134" s="253">
        <v>132.92</v>
      </c>
      <c r="H134" s="253">
        <v>168.17</v>
      </c>
      <c r="I134" s="253">
        <v>15606.17</v>
      </c>
      <c r="J134" s="254">
        <v>0.1721393234576927</v>
      </c>
    </row>
    <row r="135" spans="1:10" s="249" customFormat="1" ht="45">
      <c r="A135" s="250" t="s">
        <v>1329</v>
      </c>
      <c r="B135" s="251" t="s">
        <v>776</v>
      </c>
      <c r="C135" s="250" t="s">
        <v>575</v>
      </c>
      <c r="D135" s="250" t="s">
        <v>142</v>
      </c>
      <c r="E135" s="252" t="s">
        <v>51</v>
      </c>
      <c r="F135" s="251">
        <v>13</v>
      </c>
      <c r="G135" s="253">
        <v>135.87</v>
      </c>
      <c r="H135" s="253">
        <v>171.9</v>
      </c>
      <c r="I135" s="253">
        <v>2234.7</v>
      </c>
      <c r="J135" s="254">
        <v>0.024649209007136654</v>
      </c>
    </row>
    <row r="136" spans="1:10" s="249" customFormat="1" ht="45">
      <c r="A136" s="250" t="s">
        <v>1330</v>
      </c>
      <c r="B136" s="251" t="s">
        <v>777</v>
      </c>
      <c r="C136" s="250" t="s">
        <v>575</v>
      </c>
      <c r="D136" s="250" t="s">
        <v>143</v>
      </c>
      <c r="E136" s="252" t="s">
        <v>51</v>
      </c>
      <c r="F136" s="251">
        <v>2</v>
      </c>
      <c r="G136" s="253">
        <v>186.4</v>
      </c>
      <c r="H136" s="253">
        <v>235.83</v>
      </c>
      <c r="I136" s="253">
        <v>471.66</v>
      </c>
      <c r="J136" s="254">
        <v>0.005202508578469627</v>
      </c>
    </row>
    <row r="137" spans="1:10" s="249" customFormat="1" ht="30">
      <c r="A137" s="250" t="s">
        <v>1331</v>
      </c>
      <c r="B137" s="251" t="s">
        <v>778</v>
      </c>
      <c r="C137" s="250" t="s">
        <v>575</v>
      </c>
      <c r="D137" s="250" t="s">
        <v>144</v>
      </c>
      <c r="E137" s="252" t="s">
        <v>51</v>
      </c>
      <c r="F137" s="251">
        <v>1</v>
      </c>
      <c r="G137" s="253">
        <v>3143.79</v>
      </c>
      <c r="H137" s="253">
        <v>3977.52</v>
      </c>
      <c r="I137" s="253">
        <v>3977.52</v>
      </c>
      <c r="J137" s="254">
        <v>0.043872878601184134</v>
      </c>
    </row>
    <row r="138" spans="1:10" s="249" customFormat="1" ht="60">
      <c r="A138" s="250" t="s">
        <v>1332</v>
      </c>
      <c r="B138" s="251" t="s">
        <v>780</v>
      </c>
      <c r="C138" s="250" t="s">
        <v>704</v>
      </c>
      <c r="D138" s="250" t="s">
        <v>145</v>
      </c>
      <c r="E138" s="252" t="s">
        <v>51</v>
      </c>
      <c r="F138" s="251">
        <v>2</v>
      </c>
      <c r="G138" s="253">
        <v>2418.23</v>
      </c>
      <c r="H138" s="253">
        <v>3059.54</v>
      </c>
      <c r="I138" s="253">
        <v>6119.08</v>
      </c>
      <c r="J138" s="254">
        <v>0.06749473390226418</v>
      </c>
    </row>
    <row r="139" spans="1:10" s="249" customFormat="1" ht="30">
      <c r="A139" s="250" t="s">
        <v>1333</v>
      </c>
      <c r="B139" s="251" t="s">
        <v>781</v>
      </c>
      <c r="C139" s="250" t="s">
        <v>569</v>
      </c>
      <c r="D139" s="250" t="s">
        <v>146</v>
      </c>
      <c r="E139" s="252" t="s">
        <v>52</v>
      </c>
      <c r="F139" s="251">
        <v>92.8</v>
      </c>
      <c r="G139" s="253">
        <v>17.45</v>
      </c>
      <c r="H139" s="253">
        <v>22.07</v>
      </c>
      <c r="I139" s="253">
        <v>2048.09</v>
      </c>
      <c r="J139" s="254">
        <v>0.022590861625912433</v>
      </c>
    </row>
    <row r="140" spans="1:10" s="249" customFormat="1" ht="30">
      <c r="A140" s="250" t="s">
        <v>1334</v>
      </c>
      <c r="B140" s="251" t="s">
        <v>654</v>
      </c>
      <c r="C140" s="250" t="s">
        <v>569</v>
      </c>
      <c r="D140" s="250" t="s">
        <v>113</v>
      </c>
      <c r="E140" s="252" t="s">
        <v>1</v>
      </c>
      <c r="F140" s="251">
        <v>0.48</v>
      </c>
      <c r="G140" s="253">
        <v>28.2</v>
      </c>
      <c r="H140" s="253">
        <v>35.67</v>
      </c>
      <c r="I140" s="253">
        <v>17.12</v>
      </c>
      <c r="J140" s="254">
        <v>0.00018883718539498793</v>
      </c>
    </row>
    <row r="141" spans="1:10" s="249" customFormat="1" ht="15.75">
      <c r="A141" s="245" t="s">
        <v>782</v>
      </c>
      <c r="B141" s="245"/>
      <c r="C141" s="245"/>
      <c r="D141" s="245" t="s">
        <v>147</v>
      </c>
      <c r="E141" s="245"/>
      <c r="F141" s="246"/>
      <c r="G141" s="245"/>
      <c r="H141" s="245"/>
      <c r="I141" s="247">
        <v>3051.69</v>
      </c>
      <c r="J141" s="248">
        <v>0.033660779807127963</v>
      </c>
    </row>
    <row r="142" spans="1:10" s="249" customFormat="1" ht="45">
      <c r="A142" s="250" t="s">
        <v>783</v>
      </c>
      <c r="B142" s="251" t="s">
        <v>784</v>
      </c>
      <c r="C142" s="250" t="s">
        <v>575</v>
      </c>
      <c r="D142" s="250" t="s">
        <v>265</v>
      </c>
      <c r="E142" s="252" t="s">
        <v>1</v>
      </c>
      <c r="F142" s="251">
        <v>14.56</v>
      </c>
      <c r="G142" s="253">
        <v>0.33</v>
      </c>
      <c r="H142" s="253">
        <v>0.41</v>
      </c>
      <c r="I142" s="253">
        <v>5.96</v>
      </c>
      <c r="J142" s="254">
        <v>6.57400481865729E-05</v>
      </c>
    </row>
    <row r="143" spans="1:10" s="249" customFormat="1" ht="60">
      <c r="A143" s="250" t="s">
        <v>785</v>
      </c>
      <c r="B143" s="251" t="s">
        <v>578</v>
      </c>
      <c r="C143" s="250" t="s">
        <v>575</v>
      </c>
      <c r="D143" s="250" t="s">
        <v>88</v>
      </c>
      <c r="E143" s="252" t="s">
        <v>2</v>
      </c>
      <c r="F143" s="251">
        <v>1.51</v>
      </c>
      <c r="G143" s="253">
        <v>7.48</v>
      </c>
      <c r="H143" s="253">
        <v>9.46</v>
      </c>
      <c r="I143" s="253">
        <v>14.28</v>
      </c>
      <c r="J143" s="254">
        <v>0.0001575113906215203</v>
      </c>
    </row>
    <row r="144" spans="1:10" s="249" customFormat="1" ht="30">
      <c r="A144" s="250" t="s">
        <v>786</v>
      </c>
      <c r="B144" s="251" t="s">
        <v>580</v>
      </c>
      <c r="C144" s="250" t="s">
        <v>575</v>
      </c>
      <c r="D144" s="250" t="s">
        <v>122</v>
      </c>
      <c r="E144" s="252" t="s">
        <v>581</v>
      </c>
      <c r="F144" s="251">
        <v>11.36</v>
      </c>
      <c r="G144" s="253">
        <v>2.32</v>
      </c>
      <c r="H144" s="253">
        <v>2.93</v>
      </c>
      <c r="I144" s="253">
        <v>33.28</v>
      </c>
      <c r="J144" s="254">
        <v>0.00036708536973978963</v>
      </c>
    </row>
    <row r="145" spans="1:10" s="249" customFormat="1" ht="30">
      <c r="A145" s="250" t="s">
        <v>787</v>
      </c>
      <c r="B145" s="251" t="s">
        <v>583</v>
      </c>
      <c r="C145" s="250" t="s">
        <v>575</v>
      </c>
      <c r="D145" s="250" t="s">
        <v>87</v>
      </c>
      <c r="E145" s="252" t="s">
        <v>2</v>
      </c>
      <c r="F145" s="251">
        <v>1.51</v>
      </c>
      <c r="G145" s="253">
        <v>1.09</v>
      </c>
      <c r="H145" s="253">
        <v>1.37</v>
      </c>
      <c r="I145" s="253">
        <v>2.06</v>
      </c>
      <c r="J145" s="254">
        <v>2.2722231420191306E-05</v>
      </c>
    </row>
    <row r="146" spans="1:10" s="249" customFormat="1" ht="30">
      <c r="A146" s="250" t="s">
        <v>788</v>
      </c>
      <c r="B146" s="251" t="s">
        <v>586</v>
      </c>
      <c r="C146" s="250" t="s">
        <v>575</v>
      </c>
      <c r="D146" s="250" t="s">
        <v>127</v>
      </c>
      <c r="E146" s="252" t="s">
        <v>2</v>
      </c>
      <c r="F146" s="251">
        <v>8.74</v>
      </c>
      <c r="G146" s="253">
        <v>59.97</v>
      </c>
      <c r="H146" s="253">
        <v>75.87</v>
      </c>
      <c r="I146" s="253">
        <v>663.1</v>
      </c>
      <c r="J146" s="254">
        <v>0.007314131871227599</v>
      </c>
    </row>
    <row r="147" spans="1:10" s="249" customFormat="1" ht="15">
      <c r="A147" s="250" t="s">
        <v>789</v>
      </c>
      <c r="B147" s="251" t="s">
        <v>790</v>
      </c>
      <c r="C147" s="250" t="s">
        <v>569</v>
      </c>
      <c r="D147" s="250" t="s">
        <v>148</v>
      </c>
      <c r="E147" s="252" t="s">
        <v>1</v>
      </c>
      <c r="F147" s="251">
        <v>14.56</v>
      </c>
      <c r="G147" s="253">
        <v>17.43</v>
      </c>
      <c r="H147" s="253">
        <v>22.05</v>
      </c>
      <c r="I147" s="253">
        <v>321.04</v>
      </c>
      <c r="J147" s="254">
        <v>0.003541138434533115</v>
      </c>
    </row>
    <row r="148" spans="1:10" s="249" customFormat="1" ht="15">
      <c r="A148" s="250" t="s">
        <v>791</v>
      </c>
      <c r="B148" s="251" t="s">
        <v>792</v>
      </c>
      <c r="C148" s="250" t="s">
        <v>569</v>
      </c>
      <c r="D148" s="250" t="s">
        <v>149</v>
      </c>
      <c r="E148" s="252" t="s">
        <v>2</v>
      </c>
      <c r="F148" s="251">
        <v>1.46</v>
      </c>
      <c r="G148" s="253">
        <v>51.54</v>
      </c>
      <c r="H148" s="253">
        <v>65.2</v>
      </c>
      <c r="I148" s="253">
        <v>95.19</v>
      </c>
      <c r="J148" s="254">
        <v>0.0010499656353825293</v>
      </c>
    </row>
    <row r="149" spans="1:10" s="249" customFormat="1" ht="60">
      <c r="A149" s="250" t="s">
        <v>793</v>
      </c>
      <c r="B149" s="251" t="s">
        <v>598</v>
      </c>
      <c r="C149" s="250" t="s">
        <v>575</v>
      </c>
      <c r="D149" s="250" t="s">
        <v>599</v>
      </c>
      <c r="E149" s="252" t="s">
        <v>2</v>
      </c>
      <c r="F149" s="251">
        <v>9.46</v>
      </c>
      <c r="G149" s="253">
        <v>6.09</v>
      </c>
      <c r="H149" s="253">
        <v>7.7</v>
      </c>
      <c r="I149" s="253">
        <v>72.84</v>
      </c>
      <c r="J149" s="254">
        <v>0.000803440454682881</v>
      </c>
    </row>
    <row r="150" spans="1:10" s="249" customFormat="1" ht="30">
      <c r="A150" s="250" t="s">
        <v>794</v>
      </c>
      <c r="B150" s="251" t="s">
        <v>580</v>
      </c>
      <c r="C150" s="250" t="s">
        <v>575</v>
      </c>
      <c r="D150" s="250" t="s">
        <v>122</v>
      </c>
      <c r="E150" s="252" t="s">
        <v>581</v>
      </c>
      <c r="F150" s="251">
        <v>68.14</v>
      </c>
      <c r="G150" s="253">
        <v>2.32</v>
      </c>
      <c r="H150" s="253">
        <v>2.93</v>
      </c>
      <c r="I150" s="253">
        <v>199.65</v>
      </c>
      <c r="J150" s="254">
        <v>0.0022021813121559197</v>
      </c>
    </row>
    <row r="151" spans="1:10" s="249" customFormat="1" ht="30">
      <c r="A151" s="250" t="s">
        <v>795</v>
      </c>
      <c r="B151" s="251" t="s">
        <v>583</v>
      </c>
      <c r="C151" s="250" t="s">
        <v>575</v>
      </c>
      <c r="D151" s="250" t="s">
        <v>87</v>
      </c>
      <c r="E151" s="252" t="s">
        <v>2</v>
      </c>
      <c r="F151" s="251">
        <v>9.46</v>
      </c>
      <c r="G151" s="253">
        <v>1.09</v>
      </c>
      <c r="H151" s="253">
        <v>1.37</v>
      </c>
      <c r="I151" s="253">
        <v>12.96</v>
      </c>
      <c r="J151" s="254">
        <v>0.00014295151417751423</v>
      </c>
    </row>
    <row r="152" spans="1:10" s="249" customFormat="1" ht="15">
      <c r="A152" s="250" t="s">
        <v>796</v>
      </c>
      <c r="B152" s="251" t="s">
        <v>797</v>
      </c>
      <c r="C152" s="250" t="s">
        <v>569</v>
      </c>
      <c r="D152" s="250" t="s">
        <v>362</v>
      </c>
      <c r="E152" s="252" t="s">
        <v>2</v>
      </c>
      <c r="F152" s="251">
        <v>7.16</v>
      </c>
      <c r="G152" s="253">
        <v>130.93</v>
      </c>
      <c r="H152" s="253">
        <v>165.65</v>
      </c>
      <c r="I152" s="253">
        <v>1186.05</v>
      </c>
      <c r="J152" s="254">
        <v>0.01308237989122228</v>
      </c>
    </row>
    <row r="153" spans="1:10" s="249" customFormat="1" ht="60">
      <c r="A153" s="250" t="s">
        <v>798</v>
      </c>
      <c r="B153" s="251" t="s">
        <v>598</v>
      </c>
      <c r="C153" s="250" t="s">
        <v>575</v>
      </c>
      <c r="D153" s="250" t="s">
        <v>599</v>
      </c>
      <c r="E153" s="252" t="s">
        <v>2</v>
      </c>
      <c r="F153" s="251">
        <v>9.31</v>
      </c>
      <c r="G153" s="253">
        <v>6.09</v>
      </c>
      <c r="H153" s="253">
        <v>7.7</v>
      </c>
      <c r="I153" s="253">
        <v>71.68</v>
      </c>
      <c r="J153" s="254">
        <v>0.0007906454117472393</v>
      </c>
    </row>
    <row r="154" spans="1:10" s="249" customFormat="1" ht="30">
      <c r="A154" s="250" t="s">
        <v>799</v>
      </c>
      <c r="B154" s="251" t="s">
        <v>580</v>
      </c>
      <c r="C154" s="250" t="s">
        <v>575</v>
      </c>
      <c r="D154" s="250" t="s">
        <v>122</v>
      </c>
      <c r="E154" s="252" t="s">
        <v>581</v>
      </c>
      <c r="F154" s="251">
        <v>127.51</v>
      </c>
      <c r="G154" s="253">
        <v>2.32</v>
      </c>
      <c r="H154" s="253">
        <v>2.93</v>
      </c>
      <c r="I154" s="253">
        <v>373.6</v>
      </c>
      <c r="J154" s="254">
        <v>0.004120886242030812</v>
      </c>
    </row>
    <row r="155" spans="1:10" s="249" customFormat="1" ht="15.75">
      <c r="A155" s="245" t="s">
        <v>800</v>
      </c>
      <c r="B155" s="245"/>
      <c r="C155" s="245"/>
      <c r="D155" s="245" t="s">
        <v>150</v>
      </c>
      <c r="E155" s="245"/>
      <c r="F155" s="246"/>
      <c r="G155" s="245"/>
      <c r="H155" s="245"/>
      <c r="I155" s="247">
        <v>4883.82</v>
      </c>
      <c r="J155" s="248">
        <v>0.053869557405125584</v>
      </c>
    </row>
    <row r="156" spans="1:10" s="249" customFormat="1" ht="30">
      <c r="A156" s="255" t="s">
        <v>801</v>
      </c>
      <c r="B156" s="256" t="s">
        <v>802</v>
      </c>
      <c r="C156" s="255" t="s">
        <v>704</v>
      </c>
      <c r="D156" s="255" t="s">
        <v>151</v>
      </c>
      <c r="E156" s="257" t="s">
        <v>79</v>
      </c>
      <c r="F156" s="256">
        <v>1</v>
      </c>
      <c r="G156" s="258">
        <v>1395.56</v>
      </c>
      <c r="H156" s="258">
        <v>1678.16</v>
      </c>
      <c r="I156" s="258">
        <v>1678.16</v>
      </c>
      <c r="J156" s="259">
        <v>0.01851045625247973</v>
      </c>
    </row>
    <row r="157" spans="1:10" s="249" customFormat="1" ht="30">
      <c r="A157" s="255" t="s">
        <v>803</v>
      </c>
      <c r="B157" s="256" t="s">
        <v>804</v>
      </c>
      <c r="C157" s="255" t="s">
        <v>704</v>
      </c>
      <c r="D157" s="255" t="s">
        <v>154</v>
      </c>
      <c r="E157" s="257" t="s">
        <v>79</v>
      </c>
      <c r="F157" s="256">
        <v>1</v>
      </c>
      <c r="G157" s="258">
        <v>129.18</v>
      </c>
      <c r="H157" s="258">
        <v>155.33</v>
      </c>
      <c r="I157" s="258">
        <v>155.33</v>
      </c>
      <c r="J157" s="259">
        <v>0.0017133224303389882</v>
      </c>
    </row>
    <row r="158" spans="1:10" s="249" customFormat="1" ht="15">
      <c r="A158" s="250" t="s">
        <v>805</v>
      </c>
      <c r="B158" s="251" t="s">
        <v>806</v>
      </c>
      <c r="C158" s="250" t="s">
        <v>569</v>
      </c>
      <c r="D158" s="250" t="s">
        <v>152</v>
      </c>
      <c r="E158" s="252" t="s">
        <v>51</v>
      </c>
      <c r="F158" s="251">
        <v>3</v>
      </c>
      <c r="G158" s="253">
        <v>112.81</v>
      </c>
      <c r="H158" s="253">
        <v>142.72</v>
      </c>
      <c r="I158" s="253">
        <v>428.16</v>
      </c>
      <c r="J158" s="254">
        <v>0.004722694468383063</v>
      </c>
    </row>
    <row r="159" spans="1:10" s="249" customFormat="1" ht="30">
      <c r="A159" s="255" t="s">
        <v>807</v>
      </c>
      <c r="B159" s="256" t="s">
        <v>808</v>
      </c>
      <c r="C159" s="255" t="s">
        <v>704</v>
      </c>
      <c r="D159" s="255" t="s">
        <v>153</v>
      </c>
      <c r="E159" s="257" t="s">
        <v>79</v>
      </c>
      <c r="F159" s="256">
        <v>3</v>
      </c>
      <c r="G159" s="258">
        <v>209.08</v>
      </c>
      <c r="H159" s="258">
        <v>251.41</v>
      </c>
      <c r="I159" s="258">
        <v>754.23</v>
      </c>
      <c r="J159" s="259">
        <v>0.008319314856335382</v>
      </c>
    </row>
    <row r="160" spans="1:10" s="249" customFormat="1" ht="30">
      <c r="A160" s="250" t="s">
        <v>809</v>
      </c>
      <c r="B160" s="251" t="s">
        <v>810</v>
      </c>
      <c r="C160" s="250" t="s">
        <v>704</v>
      </c>
      <c r="D160" s="250" t="s">
        <v>155</v>
      </c>
      <c r="E160" s="252" t="s">
        <v>51</v>
      </c>
      <c r="F160" s="251">
        <v>1</v>
      </c>
      <c r="G160" s="253">
        <v>1476.4</v>
      </c>
      <c r="H160" s="253">
        <v>1867.94</v>
      </c>
      <c r="I160" s="253">
        <v>1867.94</v>
      </c>
      <c r="J160" s="254">
        <v>0.02060376939758842</v>
      </c>
    </row>
    <row r="161" spans="1:10" s="249" customFormat="1" ht="15.75">
      <c r="A161" s="245" t="s">
        <v>811</v>
      </c>
      <c r="B161" s="245"/>
      <c r="C161" s="245"/>
      <c r="D161" s="245" t="s">
        <v>156</v>
      </c>
      <c r="E161" s="245"/>
      <c r="F161" s="246"/>
      <c r="G161" s="245"/>
      <c r="H161" s="245"/>
      <c r="I161" s="247">
        <v>5346.24</v>
      </c>
      <c r="J161" s="248">
        <v>0.05897014684848717</v>
      </c>
    </row>
    <row r="162" spans="1:10" s="249" customFormat="1" ht="15">
      <c r="A162" s="255" t="s">
        <v>812</v>
      </c>
      <c r="B162" s="256" t="s">
        <v>813</v>
      </c>
      <c r="C162" s="255" t="s">
        <v>704</v>
      </c>
      <c r="D162" s="255" t="s">
        <v>814</v>
      </c>
      <c r="E162" s="257" t="s">
        <v>79</v>
      </c>
      <c r="F162" s="256">
        <v>1</v>
      </c>
      <c r="G162" s="258">
        <v>2664.42</v>
      </c>
      <c r="H162" s="258">
        <v>3203.96</v>
      </c>
      <c r="I162" s="258">
        <v>3203.96</v>
      </c>
      <c r="J162" s="259">
        <v>0.035340349796619486</v>
      </c>
    </row>
    <row r="163" spans="1:10" s="249" customFormat="1" ht="30">
      <c r="A163" s="250" t="s">
        <v>815</v>
      </c>
      <c r="B163" s="251" t="s">
        <v>816</v>
      </c>
      <c r="C163" s="250" t="s">
        <v>575</v>
      </c>
      <c r="D163" s="250" t="s">
        <v>157</v>
      </c>
      <c r="E163" s="252" t="s">
        <v>51</v>
      </c>
      <c r="F163" s="251">
        <v>2</v>
      </c>
      <c r="G163" s="253">
        <v>326.18</v>
      </c>
      <c r="H163" s="253">
        <v>412.68</v>
      </c>
      <c r="I163" s="253">
        <v>825.36</v>
      </c>
      <c r="J163" s="254">
        <v>0.00910389365289762</v>
      </c>
    </row>
    <row r="164" spans="1:10" s="249" customFormat="1" ht="30">
      <c r="A164" s="250" t="s">
        <v>817</v>
      </c>
      <c r="B164" s="251" t="s">
        <v>818</v>
      </c>
      <c r="C164" s="250" t="s">
        <v>575</v>
      </c>
      <c r="D164" s="250" t="s">
        <v>158</v>
      </c>
      <c r="E164" s="252" t="s">
        <v>51</v>
      </c>
      <c r="F164" s="251">
        <v>1</v>
      </c>
      <c r="G164" s="253">
        <v>380.96</v>
      </c>
      <c r="H164" s="253">
        <v>481.99</v>
      </c>
      <c r="I164" s="253">
        <v>481.99</v>
      </c>
      <c r="J164" s="254">
        <v>0.0053164506418534015</v>
      </c>
    </row>
    <row r="165" spans="1:10" s="249" customFormat="1" ht="30">
      <c r="A165" s="250" t="s">
        <v>819</v>
      </c>
      <c r="B165" s="251" t="s">
        <v>820</v>
      </c>
      <c r="C165" s="250" t="s">
        <v>704</v>
      </c>
      <c r="D165" s="250" t="s">
        <v>159</v>
      </c>
      <c r="E165" s="252" t="s">
        <v>51</v>
      </c>
      <c r="F165" s="251">
        <v>1</v>
      </c>
      <c r="G165" s="253">
        <v>659.92</v>
      </c>
      <c r="H165" s="253">
        <v>834.93</v>
      </c>
      <c r="I165" s="253">
        <v>834.93</v>
      </c>
      <c r="J165" s="254">
        <v>0.009209452757116663</v>
      </c>
    </row>
    <row r="166" spans="1:10" s="249" customFormat="1" ht="15.75">
      <c r="A166" s="245" t="s">
        <v>821</v>
      </c>
      <c r="B166" s="245"/>
      <c r="C166" s="245"/>
      <c r="D166" s="245" t="s">
        <v>76</v>
      </c>
      <c r="E166" s="245"/>
      <c r="F166" s="246"/>
      <c r="G166" s="245"/>
      <c r="H166" s="245"/>
      <c r="I166" s="247">
        <v>4219.68</v>
      </c>
      <c r="J166" s="248">
        <v>0.04654395411609362</v>
      </c>
    </row>
    <row r="167" spans="1:10" s="249" customFormat="1" ht="15">
      <c r="A167" s="250" t="s">
        <v>822</v>
      </c>
      <c r="B167" s="251" t="s">
        <v>823</v>
      </c>
      <c r="C167" s="250" t="s">
        <v>569</v>
      </c>
      <c r="D167" s="250" t="s">
        <v>824</v>
      </c>
      <c r="E167" s="252" t="s">
        <v>166</v>
      </c>
      <c r="F167" s="251">
        <v>2</v>
      </c>
      <c r="G167" s="253">
        <v>1667.6</v>
      </c>
      <c r="H167" s="253">
        <v>2109.84</v>
      </c>
      <c r="I167" s="253">
        <v>4219.68</v>
      </c>
      <c r="J167" s="254">
        <v>0.04654395411609362</v>
      </c>
    </row>
    <row r="168" spans="1:10" s="249" customFormat="1" ht="15.75">
      <c r="A168" s="304"/>
      <c r="B168" s="304"/>
      <c r="C168" s="304"/>
      <c r="D168" s="260"/>
      <c r="E168" s="261"/>
      <c r="F168" s="305" t="s">
        <v>825</v>
      </c>
      <c r="G168" s="304"/>
      <c r="H168" s="1"/>
      <c r="I168" s="263">
        <v>72425.66</v>
      </c>
      <c r="J168" s="262"/>
    </row>
    <row r="169" spans="1:10" s="249" customFormat="1" ht="15.75">
      <c r="A169" s="304"/>
      <c r="B169" s="304"/>
      <c r="C169" s="304"/>
      <c r="D169" s="260"/>
      <c r="E169" s="261"/>
      <c r="F169" s="305" t="s">
        <v>826</v>
      </c>
      <c r="G169" s="304"/>
      <c r="H169" s="1"/>
      <c r="I169" s="263">
        <v>18234.45</v>
      </c>
      <c r="J169" s="262"/>
    </row>
    <row r="170" spans="1:10" s="249" customFormat="1" ht="15.75">
      <c r="A170" s="304"/>
      <c r="B170" s="304"/>
      <c r="C170" s="304"/>
      <c r="D170" s="260"/>
      <c r="E170" s="261"/>
      <c r="F170" s="305" t="s">
        <v>827</v>
      </c>
      <c r="G170" s="304"/>
      <c r="H170" s="1"/>
      <c r="I170" s="263">
        <v>90660.11</v>
      </c>
      <c r="J170" s="262"/>
    </row>
    <row r="174" spans="4:7" ht="15">
      <c r="D174" s="208" t="s">
        <v>5</v>
      </c>
      <c r="E174" s="206" t="s">
        <v>24</v>
      </c>
      <c r="F174" s="207"/>
      <c r="G174" s="207"/>
    </row>
    <row r="175" ht="15">
      <c r="E175" s="1" t="s">
        <v>554</v>
      </c>
    </row>
    <row r="178" spans="11:12" ht="15">
      <c r="K178" s="212"/>
      <c r="L178" s="212"/>
    </row>
    <row r="179" spans="11:12" ht="15">
      <c r="K179" s="212"/>
      <c r="L179" s="212"/>
    </row>
    <row r="180" spans="11:12" ht="15">
      <c r="K180" s="212"/>
      <c r="L180" s="212"/>
    </row>
    <row r="181" spans="10:12" ht="15">
      <c r="J181" s="211"/>
      <c r="K181" s="211"/>
      <c r="L181" s="211"/>
    </row>
  </sheetData>
  <sheetProtection/>
  <mergeCells count="14">
    <mergeCell ref="A9:I9"/>
    <mergeCell ref="A7:I7"/>
    <mergeCell ref="A1:G2"/>
    <mergeCell ref="A3:C6"/>
    <mergeCell ref="E3:G6"/>
    <mergeCell ref="D4:D6"/>
    <mergeCell ref="A8:I8"/>
    <mergeCell ref="H4:I4"/>
    <mergeCell ref="A168:C168"/>
    <mergeCell ref="F168:G168"/>
    <mergeCell ref="A169:C169"/>
    <mergeCell ref="F169:G169"/>
    <mergeCell ref="A170:C170"/>
    <mergeCell ref="F170:G170"/>
  </mergeCells>
  <printOptions/>
  <pageMargins left="0.5118110236220472" right="0.5118110236220472" top="0.7874015748031497" bottom="0.7874015748031497" header="0.31496062992125984" footer="0.31496062992125984"/>
  <pageSetup fitToHeight="1000" horizontalDpi="600" verticalDpi="600" orientation="landscape" paperSize="9" scale="66" r:id="rId2"/>
  <headerFooter>
    <oddFooter>&amp;CPágina &amp;P de &amp;N</oddFooter>
  </headerFooter>
  <rowBreaks count="1" manualBreakCount="1">
    <brk id="45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6"/>
  <sheetViews>
    <sheetView view="pageBreakPreview" zoomScale="80" zoomScaleNormal="55" zoomScaleSheetLayoutView="80" zoomScalePageLayoutView="0" workbookViewId="0" topLeftCell="A1">
      <selection activeCell="C12" sqref="C12"/>
    </sheetView>
  </sheetViews>
  <sheetFormatPr defaultColWidth="9.00390625" defaultRowHeight="14.25"/>
  <cols>
    <col min="1" max="1" width="40.75390625" style="5" customWidth="1"/>
    <col min="2" max="2" width="22.125" style="5" customWidth="1"/>
    <col min="3" max="3" width="74.25390625" style="5" customWidth="1"/>
    <col min="4" max="4" width="21.75390625" style="5" customWidth="1"/>
    <col min="5" max="5" width="17.25390625" style="5" customWidth="1"/>
    <col min="6" max="6" width="18.25390625" style="5" bestFit="1" customWidth="1"/>
    <col min="7" max="7" width="13.25390625" style="5" bestFit="1" customWidth="1"/>
    <col min="8" max="8" width="20.75390625" style="5" customWidth="1"/>
    <col min="9" max="16384" width="9.00390625" style="5" customWidth="1"/>
  </cols>
  <sheetData>
    <row r="1" spans="1:8" s="22" customFormat="1" ht="29.25" customHeight="1" thickBot="1">
      <c r="A1" s="282" t="s">
        <v>47</v>
      </c>
      <c r="B1" s="283"/>
      <c r="C1" s="283"/>
      <c r="D1" s="283"/>
      <c r="E1" s="283"/>
      <c r="F1" s="284"/>
      <c r="G1" s="70" t="s">
        <v>3</v>
      </c>
      <c r="H1" s="71" t="str">
        <f>DADOS!C2</f>
        <v>R00</v>
      </c>
    </row>
    <row r="2" spans="1:8" s="22" customFormat="1" ht="24.75" customHeight="1" thickBot="1">
      <c r="A2" s="285"/>
      <c r="B2" s="286"/>
      <c r="C2" s="286"/>
      <c r="D2" s="286"/>
      <c r="E2" s="286"/>
      <c r="F2" s="287"/>
      <c r="G2" s="43" t="s">
        <v>14</v>
      </c>
      <c r="H2" s="72">
        <f>DADOS!C4</f>
        <v>44620</v>
      </c>
    </row>
    <row r="3" spans="1:8" s="22" customFormat="1" ht="20.25" customHeight="1">
      <c r="A3" s="288" t="s">
        <v>15</v>
      </c>
      <c r="B3" s="293"/>
      <c r="C3" s="318" t="s">
        <v>16</v>
      </c>
      <c r="D3" s="319"/>
      <c r="E3" s="320"/>
      <c r="F3" s="291" t="s">
        <v>13</v>
      </c>
      <c r="G3" s="292"/>
      <c r="H3" s="313"/>
    </row>
    <row r="4" spans="1:8" s="22" customFormat="1" ht="68.25" customHeight="1" thickBot="1">
      <c r="A4" s="290"/>
      <c r="B4" s="299"/>
      <c r="C4" s="315" t="str">
        <f>DADOS!C3</f>
        <v>PROJETO DE COMBATE E PREVENÇÃO AO INCÊNDIO - CEIM JARDIM REDENTOR</v>
      </c>
      <c r="D4" s="316"/>
      <c r="E4" s="317"/>
      <c r="F4" s="297"/>
      <c r="G4" s="298"/>
      <c r="H4" s="314"/>
    </row>
    <row r="5" spans="1:8" s="22" customFormat="1" ht="18.75" thickBot="1">
      <c r="A5" s="73"/>
      <c r="B5" s="67"/>
      <c r="C5" s="69"/>
      <c r="D5" s="37"/>
      <c r="E5" s="37"/>
      <c r="F5" s="67"/>
      <c r="G5" s="67"/>
      <c r="H5" s="74"/>
    </row>
    <row r="6" spans="1:8" s="22" customFormat="1" ht="18.75" thickBot="1">
      <c r="A6" s="278" t="str">
        <f>A1&amp;" DE PROJETO EXECUTIVO - "&amp;C4</f>
        <v>PLANILHA DE COTAÇÕES DE PROJETO EXECUTIVO - PROJETO DE COMBATE E PREVENÇÃO AO INCÊNDIO - CEIM JARDIM REDENTOR</v>
      </c>
      <c r="B6" s="279"/>
      <c r="C6" s="279"/>
      <c r="D6" s="279"/>
      <c r="E6" s="279"/>
      <c r="F6" s="279"/>
      <c r="G6" s="279"/>
      <c r="H6" s="280"/>
    </row>
    <row r="7" spans="1:8" s="22" customFormat="1" ht="18.75" thickBot="1">
      <c r="A7" s="75"/>
      <c r="B7" s="8"/>
      <c r="C7" s="8"/>
      <c r="D7" s="51"/>
      <c r="E7" s="8"/>
      <c r="F7" s="8"/>
      <c r="G7" s="8"/>
      <c r="H7" s="76"/>
    </row>
    <row r="8" spans="1:8" s="52" customFormat="1" ht="16.5" thickBot="1">
      <c r="A8" s="77"/>
      <c r="B8" s="312" t="s">
        <v>370</v>
      </c>
      <c r="C8" s="312"/>
      <c r="D8" s="66"/>
      <c r="E8" s="58" t="s">
        <v>48</v>
      </c>
      <c r="F8" s="59"/>
      <c r="G8" s="59"/>
      <c r="H8" s="78">
        <f>MEDIAN((H10:H12))</f>
        <v>2664.42</v>
      </c>
    </row>
    <row r="9" spans="1:8" s="52" customFormat="1" ht="16.5" thickBot="1">
      <c r="A9" s="79" t="s">
        <v>9</v>
      </c>
      <c r="B9" s="62" t="s">
        <v>10</v>
      </c>
      <c r="C9" s="62" t="s">
        <v>37</v>
      </c>
      <c r="D9" s="62" t="s">
        <v>6</v>
      </c>
      <c r="E9" s="62" t="s">
        <v>7</v>
      </c>
      <c r="F9" s="62" t="s">
        <v>8</v>
      </c>
      <c r="G9" s="62" t="s">
        <v>21</v>
      </c>
      <c r="H9" s="80" t="s">
        <v>12</v>
      </c>
    </row>
    <row r="10" spans="1:8" s="52" customFormat="1" ht="87.75" customHeight="1">
      <c r="A10" s="81" t="s">
        <v>57</v>
      </c>
      <c r="B10" s="54" t="s">
        <v>58</v>
      </c>
      <c r="C10" s="56" t="s">
        <v>255</v>
      </c>
      <c r="D10" s="54" t="s">
        <v>59</v>
      </c>
      <c r="E10" s="54" t="s">
        <v>48</v>
      </c>
      <c r="F10" s="55">
        <v>2464.42</v>
      </c>
      <c r="G10" s="55">
        <v>200</v>
      </c>
      <c r="H10" s="85">
        <f>F10+G10</f>
        <v>2664.42</v>
      </c>
    </row>
    <row r="11" spans="1:8" s="52" customFormat="1" ht="57.75" customHeight="1">
      <c r="A11" s="82" t="s">
        <v>60</v>
      </c>
      <c r="B11" s="60" t="s">
        <v>61</v>
      </c>
      <c r="C11" s="65" t="s">
        <v>254</v>
      </c>
      <c r="D11" s="60" t="s">
        <v>62</v>
      </c>
      <c r="E11" s="60" t="s">
        <v>48</v>
      </c>
      <c r="F11" s="63">
        <v>2197.8</v>
      </c>
      <c r="G11" s="63">
        <v>201</v>
      </c>
      <c r="H11" s="86">
        <f>F11+G11</f>
        <v>2398.8</v>
      </c>
    </row>
    <row r="12" spans="1:8" s="52" customFormat="1" ht="200.25" customHeight="1" thickBot="1">
      <c r="A12" s="83" t="s">
        <v>49</v>
      </c>
      <c r="B12" s="165" t="s">
        <v>257</v>
      </c>
      <c r="C12" s="57" t="s">
        <v>256</v>
      </c>
      <c r="D12" s="165" t="s">
        <v>50</v>
      </c>
      <c r="E12" s="61" t="s">
        <v>48</v>
      </c>
      <c r="F12" s="64">
        <v>3014.02</v>
      </c>
      <c r="G12" s="64">
        <v>250</v>
      </c>
      <c r="H12" s="84">
        <f>F12+G12</f>
        <v>3264.02</v>
      </c>
    </row>
    <row r="13" spans="1:8" s="52" customFormat="1" ht="16.5" thickBot="1">
      <c r="A13" s="77" t="s">
        <v>371</v>
      </c>
      <c r="B13" s="312" t="s">
        <v>53</v>
      </c>
      <c r="C13" s="312"/>
      <c r="D13" s="163"/>
      <c r="E13" s="58" t="s">
        <v>48</v>
      </c>
      <c r="F13" s="59"/>
      <c r="G13" s="59"/>
      <c r="H13" s="78">
        <v>345.19</v>
      </c>
    </row>
    <row r="14" spans="1:8" s="52" customFormat="1" ht="16.5" thickBot="1">
      <c r="A14" s="79" t="s">
        <v>9</v>
      </c>
      <c r="B14" s="62" t="s">
        <v>10</v>
      </c>
      <c r="C14" s="62" t="s">
        <v>37</v>
      </c>
      <c r="D14" s="62" t="s">
        <v>6</v>
      </c>
      <c r="E14" s="62" t="s">
        <v>7</v>
      </c>
      <c r="F14" s="62" t="s">
        <v>8</v>
      </c>
      <c r="G14" s="62" t="s">
        <v>21</v>
      </c>
      <c r="H14" s="80" t="s">
        <v>12</v>
      </c>
    </row>
    <row r="15" spans="1:8" s="52" customFormat="1" ht="15">
      <c r="A15" s="81" t="s">
        <v>372</v>
      </c>
      <c r="B15" s="54" t="s">
        <v>373</v>
      </c>
      <c r="C15" s="56" t="s">
        <v>374</v>
      </c>
      <c r="D15" s="54" t="s">
        <v>375</v>
      </c>
      <c r="E15" s="54" t="s">
        <v>48</v>
      </c>
      <c r="F15" s="55">
        <v>167.65</v>
      </c>
      <c r="G15" s="55">
        <v>37.96</v>
      </c>
      <c r="H15" s="85">
        <v>205.61</v>
      </c>
    </row>
    <row r="16" spans="1:8" s="52" customFormat="1" ht="71.25" customHeight="1">
      <c r="A16" s="82" t="s">
        <v>376</v>
      </c>
      <c r="B16" s="60" t="s">
        <v>377</v>
      </c>
      <c r="C16" s="172" t="s">
        <v>378</v>
      </c>
      <c r="D16" s="60" t="s">
        <v>379</v>
      </c>
      <c r="E16" s="60" t="s">
        <v>48</v>
      </c>
      <c r="F16" s="63">
        <v>183.9</v>
      </c>
      <c r="G16" s="63">
        <v>162.17</v>
      </c>
      <c r="H16" s="86">
        <v>346.07</v>
      </c>
    </row>
    <row r="17" spans="1:8" s="52" customFormat="1" ht="45.75" thickBot="1">
      <c r="A17" s="83" t="s">
        <v>380</v>
      </c>
      <c r="B17" s="61" t="s">
        <v>381</v>
      </c>
      <c r="C17" s="57" t="s">
        <v>382</v>
      </c>
      <c r="D17" s="61" t="s">
        <v>383</v>
      </c>
      <c r="E17" s="61" t="s">
        <v>48</v>
      </c>
      <c r="F17" s="64">
        <v>209.99</v>
      </c>
      <c r="G17" s="64">
        <v>135.2</v>
      </c>
      <c r="H17" s="84">
        <v>345.19</v>
      </c>
    </row>
    <row r="18" spans="1:8" s="52" customFormat="1" ht="15.75" thickBot="1">
      <c r="A18" s="75"/>
      <c r="B18" s="8"/>
      <c r="C18" s="8"/>
      <c r="D18" s="8"/>
      <c r="E18" s="8"/>
      <c r="F18" s="8"/>
      <c r="G18" s="8"/>
      <c r="H18" s="76"/>
    </row>
    <row r="19" spans="1:8" s="52" customFormat="1" ht="16.5" thickBot="1">
      <c r="A19" s="77" t="s">
        <v>384</v>
      </c>
      <c r="B19" s="312" t="s">
        <v>54</v>
      </c>
      <c r="C19" s="312"/>
      <c r="D19" s="163"/>
      <c r="E19" s="58" t="s">
        <v>48</v>
      </c>
      <c r="F19" s="59"/>
      <c r="G19" s="59"/>
      <c r="H19" s="78">
        <v>88.89</v>
      </c>
    </row>
    <row r="20" spans="1:8" s="52" customFormat="1" ht="16.5" thickBot="1">
      <c r="A20" s="79" t="s">
        <v>9</v>
      </c>
      <c r="B20" s="62" t="s">
        <v>10</v>
      </c>
      <c r="C20" s="62" t="s">
        <v>37</v>
      </c>
      <c r="D20" s="62" t="s">
        <v>6</v>
      </c>
      <c r="E20" s="62" t="s">
        <v>7</v>
      </c>
      <c r="F20" s="62" t="s">
        <v>8</v>
      </c>
      <c r="G20" s="62" t="s">
        <v>21</v>
      </c>
      <c r="H20" s="80" t="s">
        <v>12</v>
      </c>
    </row>
    <row r="21" spans="1:8" s="52" customFormat="1" ht="90" customHeight="1">
      <c r="A21" s="81" t="s">
        <v>376</v>
      </c>
      <c r="B21" s="54" t="s">
        <v>377</v>
      </c>
      <c r="C21" s="56" t="s">
        <v>385</v>
      </c>
      <c r="D21" s="54" t="s">
        <v>379</v>
      </c>
      <c r="E21" s="54" t="s">
        <v>48</v>
      </c>
      <c r="F21" s="55">
        <v>39.9</v>
      </c>
      <c r="G21" s="55">
        <v>58.24</v>
      </c>
      <c r="H21" s="85">
        <v>98.14</v>
      </c>
    </row>
    <row r="22" spans="1:8" s="52" customFormat="1" ht="116.25" customHeight="1">
      <c r="A22" s="82" t="s">
        <v>386</v>
      </c>
      <c r="B22" s="60" t="s">
        <v>387</v>
      </c>
      <c r="C22" s="172" t="s">
        <v>388</v>
      </c>
      <c r="D22" s="60" t="s">
        <v>389</v>
      </c>
      <c r="E22" s="60" t="s">
        <v>48</v>
      </c>
      <c r="F22" s="63">
        <v>46.28</v>
      </c>
      <c r="G22" s="63">
        <v>25.78</v>
      </c>
      <c r="H22" s="86">
        <v>72.06</v>
      </c>
    </row>
    <row r="23" spans="1:8" s="52" customFormat="1" ht="86.25" customHeight="1" thickBot="1">
      <c r="A23" s="83" t="s">
        <v>390</v>
      </c>
      <c r="B23" s="61" t="s">
        <v>391</v>
      </c>
      <c r="C23" s="57" t="s">
        <v>392</v>
      </c>
      <c r="D23" s="61" t="s">
        <v>393</v>
      </c>
      <c r="E23" s="61" t="s">
        <v>48</v>
      </c>
      <c r="F23" s="64">
        <v>75.9</v>
      </c>
      <c r="G23" s="64">
        <v>12.99</v>
      </c>
      <c r="H23" s="84">
        <v>88.89</v>
      </c>
    </row>
    <row r="24" spans="1:8" s="52" customFormat="1" ht="15.75" thickBot="1">
      <c r="A24" s="87"/>
      <c r="B24" s="88"/>
      <c r="C24" s="88"/>
      <c r="D24" s="88"/>
      <c r="E24" s="88"/>
      <c r="F24" s="88"/>
      <c r="G24" s="88"/>
      <c r="H24" s="89"/>
    </row>
    <row r="25" spans="1:8" s="52" customFormat="1" ht="16.5" thickBot="1">
      <c r="A25" s="77" t="s">
        <v>398</v>
      </c>
      <c r="B25" s="312" t="s">
        <v>55</v>
      </c>
      <c r="C25" s="312"/>
      <c r="D25" s="163"/>
      <c r="E25" s="58" t="s">
        <v>48</v>
      </c>
      <c r="F25" s="59"/>
      <c r="G25" s="59"/>
      <c r="H25" s="78">
        <v>32.2</v>
      </c>
    </row>
    <row r="26" spans="1:8" s="52" customFormat="1" ht="16.5" thickBot="1">
      <c r="A26" s="79" t="s">
        <v>9</v>
      </c>
      <c r="B26" s="62" t="s">
        <v>10</v>
      </c>
      <c r="C26" s="62" t="s">
        <v>37</v>
      </c>
      <c r="D26" s="62" t="s">
        <v>6</v>
      </c>
      <c r="E26" s="62" t="s">
        <v>7</v>
      </c>
      <c r="F26" s="62" t="s">
        <v>8</v>
      </c>
      <c r="G26" s="62" t="s">
        <v>21</v>
      </c>
      <c r="H26" s="80" t="s">
        <v>12</v>
      </c>
    </row>
    <row r="27" spans="1:8" s="52" customFormat="1" ht="45" customHeight="1">
      <c r="A27" s="81" t="s">
        <v>372</v>
      </c>
      <c r="B27" s="54" t="s">
        <v>373</v>
      </c>
      <c r="C27" s="56" t="s">
        <v>399</v>
      </c>
      <c r="D27" s="54" t="s">
        <v>375</v>
      </c>
      <c r="E27" s="54" t="s">
        <v>48</v>
      </c>
      <c r="F27" s="55">
        <v>4.89</v>
      </c>
      <c r="G27" s="55">
        <v>22.59</v>
      </c>
      <c r="H27" s="85">
        <v>27.48</v>
      </c>
    </row>
    <row r="28" spans="1:8" s="52" customFormat="1" ht="43.5" customHeight="1">
      <c r="A28" s="82" t="s">
        <v>395</v>
      </c>
      <c r="B28" s="60" t="s">
        <v>396</v>
      </c>
      <c r="C28" s="172" t="s">
        <v>400</v>
      </c>
      <c r="D28" s="60" t="s">
        <v>397</v>
      </c>
      <c r="E28" s="60" t="s">
        <v>48</v>
      </c>
      <c r="F28" s="63">
        <v>16.9</v>
      </c>
      <c r="G28" s="63">
        <v>26.73</v>
      </c>
      <c r="H28" s="86">
        <v>43.629999999999995</v>
      </c>
    </row>
    <row r="29" spans="1:8" s="52" customFormat="1" ht="45.75" customHeight="1" thickBot="1">
      <c r="A29" s="83" t="s">
        <v>401</v>
      </c>
      <c r="B29" s="61" t="s">
        <v>402</v>
      </c>
      <c r="C29" s="57" t="s">
        <v>403</v>
      </c>
      <c r="D29" s="61" t="s">
        <v>404</v>
      </c>
      <c r="E29" s="61" t="s">
        <v>48</v>
      </c>
      <c r="F29" s="64">
        <v>7.9</v>
      </c>
      <c r="G29" s="64">
        <v>24.3</v>
      </c>
      <c r="H29" s="84">
        <v>32.2</v>
      </c>
    </row>
    <row r="30" spans="1:8" s="52" customFormat="1" ht="15.75" thickBot="1">
      <c r="A30" s="87"/>
      <c r="B30" s="88"/>
      <c r="C30" s="88"/>
      <c r="D30" s="88"/>
      <c r="E30" s="88"/>
      <c r="F30" s="88"/>
      <c r="G30" s="88"/>
      <c r="H30" s="89"/>
    </row>
    <row r="31" spans="1:8" s="52" customFormat="1" ht="16.5" thickBot="1">
      <c r="A31" s="77" t="s">
        <v>405</v>
      </c>
      <c r="B31" s="312" t="s">
        <v>56</v>
      </c>
      <c r="C31" s="312"/>
      <c r="D31" s="163"/>
      <c r="E31" s="58" t="s">
        <v>48</v>
      </c>
      <c r="F31" s="59"/>
      <c r="G31" s="59"/>
      <c r="H31" s="78">
        <v>70.55</v>
      </c>
    </row>
    <row r="32" spans="1:8" s="52" customFormat="1" ht="16.5" thickBot="1">
      <c r="A32" s="79" t="s">
        <v>9</v>
      </c>
      <c r="B32" s="62" t="s">
        <v>10</v>
      </c>
      <c r="C32" s="62" t="s">
        <v>37</v>
      </c>
      <c r="D32" s="62" t="s">
        <v>6</v>
      </c>
      <c r="E32" s="62" t="s">
        <v>7</v>
      </c>
      <c r="F32" s="62" t="s">
        <v>8</v>
      </c>
      <c r="G32" s="62" t="s">
        <v>21</v>
      </c>
      <c r="H32" s="80" t="s">
        <v>12</v>
      </c>
    </row>
    <row r="33" spans="1:8" s="52" customFormat="1" ht="30">
      <c r="A33" s="81" t="s">
        <v>372</v>
      </c>
      <c r="B33" s="54" t="s">
        <v>373</v>
      </c>
      <c r="C33" s="56" t="s">
        <v>406</v>
      </c>
      <c r="D33" s="54" t="s">
        <v>375</v>
      </c>
      <c r="E33" s="54" t="s">
        <v>48</v>
      </c>
      <c r="F33" s="55">
        <v>8.39</v>
      </c>
      <c r="G33" s="55">
        <v>22.59</v>
      </c>
      <c r="H33" s="85">
        <v>30.98</v>
      </c>
    </row>
    <row r="34" spans="1:8" s="52" customFormat="1" ht="45">
      <c r="A34" s="82" t="s">
        <v>407</v>
      </c>
      <c r="B34" s="60" t="s">
        <v>408</v>
      </c>
      <c r="C34" s="172" t="s">
        <v>409</v>
      </c>
      <c r="D34" s="60" t="s">
        <v>410</v>
      </c>
      <c r="E34" s="60" t="s">
        <v>48</v>
      </c>
      <c r="F34" s="63">
        <v>12.25</v>
      </c>
      <c r="G34" s="63">
        <v>70</v>
      </c>
      <c r="H34" s="86">
        <v>82.25</v>
      </c>
    </row>
    <row r="35" spans="1:8" s="52" customFormat="1" ht="60.75" thickBot="1">
      <c r="A35" s="83" t="s">
        <v>411</v>
      </c>
      <c r="B35" s="61" t="s">
        <v>412</v>
      </c>
      <c r="C35" s="57" t="s">
        <v>413</v>
      </c>
      <c r="D35" s="61" t="s">
        <v>414</v>
      </c>
      <c r="E35" s="61" t="s">
        <v>48</v>
      </c>
      <c r="F35" s="64">
        <v>27.9</v>
      </c>
      <c r="G35" s="64">
        <v>42.65</v>
      </c>
      <c r="H35" s="84">
        <v>70.55</v>
      </c>
    </row>
    <row r="36" spans="1:8" s="52" customFormat="1" ht="15.75" thickBot="1">
      <c r="A36" s="87"/>
      <c r="B36" s="88"/>
      <c r="C36" s="88"/>
      <c r="D36" s="88"/>
      <c r="E36" s="88"/>
      <c r="F36" s="88"/>
      <c r="G36" s="88"/>
      <c r="H36" s="89"/>
    </row>
    <row r="37" spans="1:8" s="52" customFormat="1" ht="16.5" thickBot="1">
      <c r="A37" s="77" t="s">
        <v>415</v>
      </c>
      <c r="B37" s="312" t="s">
        <v>416</v>
      </c>
      <c r="C37" s="312"/>
      <c r="D37" s="163"/>
      <c r="E37" s="58" t="s">
        <v>48</v>
      </c>
      <c r="F37" s="59"/>
      <c r="G37" s="59"/>
      <c r="H37" s="78">
        <v>532.06</v>
      </c>
    </row>
    <row r="38" spans="1:8" s="52" customFormat="1" ht="16.5" thickBot="1">
      <c r="A38" s="79" t="s">
        <v>9</v>
      </c>
      <c r="B38" s="62" t="s">
        <v>10</v>
      </c>
      <c r="C38" s="62" t="s">
        <v>37</v>
      </c>
      <c r="D38" s="62" t="s">
        <v>6</v>
      </c>
      <c r="E38" s="62" t="s">
        <v>7</v>
      </c>
      <c r="F38" s="62" t="s">
        <v>8</v>
      </c>
      <c r="G38" s="62" t="s">
        <v>21</v>
      </c>
      <c r="H38" s="80" t="s">
        <v>12</v>
      </c>
    </row>
    <row r="39" spans="1:8" s="52" customFormat="1" ht="75">
      <c r="A39" s="81" t="s">
        <v>417</v>
      </c>
      <c r="B39" s="54" t="s">
        <v>418</v>
      </c>
      <c r="C39" s="56" t="s">
        <v>419</v>
      </c>
      <c r="D39" s="54" t="s">
        <v>420</v>
      </c>
      <c r="E39" s="54" t="s">
        <v>48</v>
      </c>
      <c r="F39" s="55">
        <v>437.87</v>
      </c>
      <c r="G39" s="55">
        <v>145.88</v>
      </c>
      <c r="H39" s="85">
        <v>583.75</v>
      </c>
    </row>
    <row r="40" spans="1:8" s="52" customFormat="1" ht="75">
      <c r="A40" s="82" t="s">
        <v>407</v>
      </c>
      <c r="B40" s="60" t="s">
        <v>408</v>
      </c>
      <c r="C40" s="172" t="s">
        <v>421</v>
      </c>
      <c r="D40" s="60" t="s">
        <v>410</v>
      </c>
      <c r="E40" s="60" t="s">
        <v>48</v>
      </c>
      <c r="F40" s="63">
        <v>462.06</v>
      </c>
      <c r="G40" s="63">
        <v>70</v>
      </c>
      <c r="H40" s="86">
        <v>532.06</v>
      </c>
    </row>
    <row r="41" spans="1:8" s="52" customFormat="1" ht="62.25" customHeight="1" thickBot="1">
      <c r="A41" s="83" t="s">
        <v>422</v>
      </c>
      <c r="B41" s="61" t="s">
        <v>391</v>
      </c>
      <c r="C41" s="57" t="s">
        <v>423</v>
      </c>
      <c r="D41" s="61" t="s">
        <v>393</v>
      </c>
      <c r="E41" s="61" t="s">
        <v>48</v>
      </c>
      <c r="F41" s="64">
        <v>378.1</v>
      </c>
      <c r="G41" s="64">
        <v>33.99</v>
      </c>
      <c r="H41" s="84">
        <v>412.09000000000003</v>
      </c>
    </row>
    <row r="42" spans="1:8" s="52" customFormat="1" ht="15">
      <c r="A42" s="87"/>
      <c r="B42" s="88"/>
      <c r="C42" s="88"/>
      <c r="D42" s="88"/>
      <c r="E42" s="88"/>
      <c r="F42" s="88"/>
      <c r="G42" s="88"/>
      <c r="H42" s="89"/>
    </row>
    <row r="43" spans="1:8" s="52" customFormat="1" ht="15.75" thickBot="1">
      <c r="A43" s="87"/>
      <c r="B43" s="88"/>
      <c r="C43" s="88"/>
      <c r="D43" s="88"/>
      <c r="E43" s="88"/>
      <c r="F43" s="88"/>
      <c r="G43" s="88"/>
      <c r="H43" s="89"/>
    </row>
    <row r="44" spans="1:8" s="52" customFormat="1" ht="16.5" thickBot="1">
      <c r="A44" s="77" t="s">
        <v>424</v>
      </c>
      <c r="B44" s="312" t="s">
        <v>425</v>
      </c>
      <c r="C44" s="312"/>
      <c r="D44" s="163"/>
      <c r="E44" s="58" t="s">
        <v>48</v>
      </c>
      <c r="F44" s="59"/>
      <c r="G44" s="59"/>
      <c r="H44" s="78">
        <v>1447.05</v>
      </c>
    </row>
    <row r="45" spans="1:8" s="52" customFormat="1" ht="16.5" thickBot="1">
      <c r="A45" s="79" t="s">
        <v>9</v>
      </c>
      <c r="B45" s="62" t="s">
        <v>10</v>
      </c>
      <c r="C45" s="62" t="s">
        <v>37</v>
      </c>
      <c r="D45" s="62" t="s">
        <v>6</v>
      </c>
      <c r="E45" s="62" t="s">
        <v>7</v>
      </c>
      <c r="F45" s="62" t="s">
        <v>8</v>
      </c>
      <c r="G45" s="62" t="s">
        <v>21</v>
      </c>
      <c r="H45" s="80" t="s">
        <v>12</v>
      </c>
    </row>
    <row r="46" spans="1:8" s="52" customFormat="1" ht="45">
      <c r="A46" s="81" t="s">
        <v>426</v>
      </c>
      <c r="B46" s="54" t="s">
        <v>427</v>
      </c>
      <c r="C46" s="56" t="s">
        <v>428</v>
      </c>
      <c r="D46" s="54" t="s">
        <v>429</v>
      </c>
      <c r="E46" s="54" t="s">
        <v>48</v>
      </c>
      <c r="F46" s="55">
        <v>1447.05</v>
      </c>
      <c r="G46" s="55">
        <v>0</v>
      </c>
      <c r="H46" s="85">
        <v>1447.05</v>
      </c>
    </row>
    <row r="47" spans="1:8" s="52" customFormat="1" ht="90">
      <c r="A47" s="82" t="s">
        <v>430</v>
      </c>
      <c r="B47" s="60" t="s">
        <v>431</v>
      </c>
      <c r="C47" s="172" t="s">
        <v>432</v>
      </c>
      <c r="D47" s="60" t="s">
        <v>433</v>
      </c>
      <c r="E47" s="60" t="s">
        <v>48</v>
      </c>
      <c r="F47" s="63">
        <v>806.38</v>
      </c>
      <c r="G47" s="63">
        <v>14.41</v>
      </c>
      <c r="H47" s="86">
        <v>820.79</v>
      </c>
    </row>
    <row r="48" spans="1:8" s="52" customFormat="1" ht="75.75" thickBot="1">
      <c r="A48" s="83" t="s">
        <v>434</v>
      </c>
      <c r="B48" s="61" t="s">
        <v>435</v>
      </c>
      <c r="C48" s="57" t="s">
        <v>436</v>
      </c>
      <c r="D48" s="61" t="s">
        <v>437</v>
      </c>
      <c r="E48" s="61" t="s">
        <v>48</v>
      </c>
      <c r="F48" s="64">
        <v>1488.07</v>
      </c>
      <c r="G48" s="64">
        <v>45.4</v>
      </c>
      <c r="H48" s="84">
        <v>1533.47</v>
      </c>
    </row>
    <row r="49" spans="1:8" s="52" customFormat="1" ht="15.75" thickBot="1">
      <c r="A49" s="87"/>
      <c r="B49" s="88"/>
      <c r="C49" s="88"/>
      <c r="D49" s="88"/>
      <c r="E49" s="88"/>
      <c r="F49" s="88"/>
      <c r="G49" s="88"/>
      <c r="H49" s="89"/>
    </row>
    <row r="50" spans="1:8" s="52" customFormat="1" ht="16.5" thickBot="1">
      <c r="A50" s="77" t="s">
        <v>438</v>
      </c>
      <c r="B50" s="312" t="s">
        <v>439</v>
      </c>
      <c r="C50" s="312"/>
      <c r="D50" s="163"/>
      <c r="E50" s="58" t="s">
        <v>48</v>
      </c>
      <c r="F50" s="59"/>
      <c r="G50" s="59"/>
      <c r="H50" s="78">
        <v>209.07999999999998</v>
      </c>
    </row>
    <row r="51" spans="1:8" s="52" customFormat="1" ht="16.5" thickBot="1">
      <c r="A51" s="79" t="s">
        <v>9</v>
      </c>
      <c r="B51" s="62" t="s">
        <v>10</v>
      </c>
      <c r="C51" s="62" t="s">
        <v>37</v>
      </c>
      <c r="D51" s="62" t="s">
        <v>6</v>
      </c>
      <c r="E51" s="62" t="s">
        <v>7</v>
      </c>
      <c r="F51" s="62" t="s">
        <v>8</v>
      </c>
      <c r="G51" s="62" t="s">
        <v>21</v>
      </c>
      <c r="H51" s="80" t="s">
        <v>12</v>
      </c>
    </row>
    <row r="52" spans="1:8" s="52" customFormat="1" ht="75">
      <c r="A52" s="81" t="s">
        <v>434</v>
      </c>
      <c r="B52" s="54" t="s">
        <v>435</v>
      </c>
      <c r="C52" s="56" t="s">
        <v>440</v>
      </c>
      <c r="D52" s="54" t="s">
        <v>437</v>
      </c>
      <c r="E52" s="54" t="s">
        <v>48</v>
      </c>
      <c r="F52" s="55">
        <v>183.16</v>
      </c>
      <c r="G52" s="55">
        <v>25.92</v>
      </c>
      <c r="H52" s="85">
        <v>209.07999999999998</v>
      </c>
    </row>
    <row r="53" spans="1:8" s="52" customFormat="1" ht="75">
      <c r="A53" s="82" t="s">
        <v>441</v>
      </c>
      <c r="B53" s="173" t="s">
        <v>442</v>
      </c>
      <c r="C53" s="172" t="s">
        <v>443</v>
      </c>
      <c r="D53" s="60" t="s">
        <v>444</v>
      </c>
      <c r="E53" s="60" t="s">
        <v>48</v>
      </c>
      <c r="F53" s="63">
        <v>198.9</v>
      </c>
      <c r="G53" s="63">
        <v>16.55</v>
      </c>
      <c r="H53" s="86">
        <v>215.45000000000002</v>
      </c>
    </row>
    <row r="54" spans="1:8" s="52" customFormat="1" ht="150.75" thickBot="1">
      <c r="A54" s="83" t="s">
        <v>445</v>
      </c>
      <c r="B54" s="61" t="s">
        <v>446</v>
      </c>
      <c r="C54" s="57" t="s">
        <v>447</v>
      </c>
      <c r="D54" s="61" t="s">
        <v>448</v>
      </c>
      <c r="E54" s="61" t="s">
        <v>48</v>
      </c>
      <c r="F54" s="64">
        <v>177.56</v>
      </c>
      <c r="G54" s="64">
        <v>29.03</v>
      </c>
      <c r="H54" s="84">
        <v>206.59</v>
      </c>
    </row>
    <row r="55" spans="1:8" s="52" customFormat="1" ht="15.75" thickBot="1">
      <c r="A55" s="87"/>
      <c r="B55" s="88"/>
      <c r="C55" s="88"/>
      <c r="D55" s="88"/>
      <c r="E55" s="88"/>
      <c r="F55" s="88"/>
      <c r="G55" s="88"/>
      <c r="H55" s="89"/>
    </row>
    <row r="56" spans="1:8" s="52" customFormat="1" ht="16.5" thickBot="1">
      <c r="A56" s="77" t="s">
        <v>449</v>
      </c>
      <c r="B56" s="312" t="s">
        <v>450</v>
      </c>
      <c r="C56" s="312"/>
      <c r="D56" s="163"/>
      <c r="E56" s="58" t="s">
        <v>48</v>
      </c>
      <c r="F56" s="59"/>
      <c r="G56" s="59"/>
      <c r="H56" s="78">
        <v>81.69</v>
      </c>
    </row>
    <row r="57" spans="1:8" s="52" customFormat="1" ht="16.5" thickBot="1">
      <c r="A57" s="79" t="s">
        <v>9</v>
      </c>
      <c r="B57" s="62" t="s">
        <v>10</v>
      </c>
      <c r="C57" s="62" t="s">
        <v>37</v>
      </c>
      <c r="D57" s="62" t="s">
        <v>6</v>
      </c>
      <c r="E57" s="62" t="s">
        <v>7</v>
      </c>
      <c r="F57" s="62" t="s">
        <v>8</v>
      </c>
      <c r="G57" s="62" t="s">
        <v>21</v>
      </c>
      <c r="H57" s="80" t="s">
        <v>12</v>
      </c>
    </row>
    <row r="58" spans="1:8" s="52" customFormat="1" ht="75">
      <c r="A58" s="81" t="s">
        <v>451</v>
      </c>
      <c r="B58" s="54" t="s">
        <v>452</v>
      </c>
      <c r="C58" s="56" t="s">
        <v>453</v>
      </c>
      <c r="D58" s="54" t="s">
        <v>454</v>
      </c>
      <c r="E58" s="54" t="s">
        <v>48</v>
      </c>
      <c r="F58" s="55">
        <v>61.9</v>
      </c>
      <c r="G58" s="55">
        <v>21.42</v>
      </c>
      <c r="H58" s="85">
        <v>83.32</v>
      </c>
    </row>
    <row r="59" spans="1:8" s="52" customFormat="1" ht="60">
      <c r="A59" s="82" t="s">
        <v>376</v>
      </c>
      <c r="B59" s="173" t="s">
        <v>377</v>
      </c>
      <c r="C59" s="172" t="s">
        <v>455</v>
      </c>
      <c r="D59" s="60" t="s">
        <v>379</v>
      </c>
      <c r="E59" s="60" t="s">
        <v>48</v>
      </c>
      <c r="F59" s="63">
        <v>61.9</v>
      </c>
      <c r="G59" s="63">
        <v>0</v>
      </c>
      <c r="H59" s="86">
        <v>61.9</v>
      </c>
    </row>
    <row r="60" spans="1:8" s="52" customFormat="1" ht="31.5" customHeight="1" thickBot="1">
      <c r="A60" s="83" t="s">
        <v>422</v>
      </c>
      <c r="B60" s="61" t="s">
        <v>391</v>
      </c>
      <c r="C60" s="57" t="s">
        <v>456</v>
      </c>
      <c r="D60" s="61" t="s">
        <v>393</v>
      </c>
      <c r="E60" s="61" t="s">
        <v>48</v>
      </c>
      <c r="F60" s="64">
        <v>74.7</v>
      </c>
      <c r="G60" s="64">
        <v>6.99</v>
      </c>
      <c r="H60" s="84">
        <v>81.69</v>
      </c>
    </row>
    <row r="61" spans="1:8" s="52" customFormat="1" ht="15.75" thickBot="1">
      <c r="A61" s="87"/>
      <c r="B61" s="88"/>
      <c r="C61" s="88"/>
      <c r="D61" s="88"/>
      <c r="E61" s="88"/>
      <c r="F61" s="88"/>
      <c r="G61" s="88"/>
      <c r="H61" s="89"/>
    </row>
    <row r="62" spans="1:8" s="52" customFormat="1" ht="16.5" thickBot="1">
      <c r="A62" s="77" t="s">
        <v>457</v>
      </c>
      <c r="B62" s="312" t="s">
        <v>458</v>
      </c>
      <c r="C62" s="312"/>
      <c r="D62" s="163"/>
      <c r="E62" s="58" t="s">
        <v>48</v>
      </c>
      <c r="F62" s="59"/>
      <c r="G62" s="59"/>
      <c r="H62" s="78">
        <v>129.18</v>
      </c>
    </row>
    <row r="63" spans="1:8" s="52" customFormat="1" ht="16.5" thickBot="1">
      <c r="A63" s="79" t="s">
        <v>9</v>
      </c>
      <c r="B63" s="62" t="s">
        <v>10</v>
      </c>
      <c r="C63" s="62" t="s">
        <v>37</v>
      </c>
      <c r="D63" s="62" t="s">
        <v>6</v>
      </c>
      <c r="E63" s="62" t="s">
        <v>7</v>
      </c>
      <c r="F63" s="62" t="s">
        <v>8</v>
      </c>
      <c r="G63" s="62" t="s">
        <v>21</v>
      </c>
      <c r="H63" s="80" t="s">
        <v>12</v>
      </c>
    </row>
    <row r="64" spans="1:8" s="52" customFormat="1" ht="87" customHeight="1">
      <c r="A64" s="81" t="s">
        <v>451</v>
      </c>
      <c r="B64" s="54" t="s">
        <v>452</v>
      </c>
      <c r="C64" s="56" t="s">
        <v>459</v>
      </c>
      <c r="D64" s="54" t="s">
        <v>394</v>
      </c>
      <c r="E64" s="54" t="s">
        <v>48</v>
      </c>
      <c r="F64" s="55">
        <v>93.56</v>
      </c>
      <c r="G64" s="55">
        <v>26.94</v>
      </c>
      <c r="H64" s="85">
        <v>120.5</v>
      </c>
    </row>
    <row r="65" spans="1:8" s="52" customFormat="1" ht="150">
      <c r="A65" s="82" t="s">
        <v>445</v>
      </c>
      <c r="B65" s="173" t="s">
        <v>446</v>
      </c>
      <c r="C65" s="172" t="s">
        <v>460</v>
      </c>
      <c r="D65" s="60" t="s">
        <v>448</v>
      </c>
      <c r="E65" s="60" t="s">
        <v>48</v>
      </c>
      <c r="F65" s="63">
        <v>83.51</v>
      </c>
      <c r="G65" s="63">
        <v>45.67</v>
      </c>
      <c r="H65" s="86">
        <v>129.18</v>
      </c>
    </row>
    <row r="66" spans="1:8" s="52" customFormat="1" ht="30.75" customHeight="1" thickBot="1">
      <c r="A66" s="83" t="s">
        <v>461</v>
      </c>
      <c r="B66" s="61" t="s">
        <v>462</v>
      </c>
      <c r="C66" s="57" t="s">
        <v>463</v>
      </c>
      <c r="D66" s="61" t="s">
        <v>464</v>
      </c>
      <c r="E66" s="61" t="s">
        <v>48</v>
      </c>
      <c r="F66" s="64">
        <v>130</v>
      </c>
      <c r="G66" s="64">
        <v>35.5</v>
      </c>
      <c r="H66" s="84">
        <v>165.5</v>
      </c>
    </row>
    <row r="67" spans="1:8" s="52" customFormat="1" ht="15.75" thickBot="1">
      <c r="A67" s="87"/>
      <c r="B67" s="88"/>
      <c r="C67" s="88"/>
      <c r="D67" s="88"/>
      <c r="E67" s="88"/>
      <c r="F67" s="88"/>
      <c r="G67" s="88"/>
      <c r="H67" s="89"/>
    </row>
    <row r="68" spans="1:8" s="52" customFormat="1" ht="16.5" thickBot="1">
      <c r="A68" s="77"/>
      <c r="B68" s="312" t="s">
        <v>467</v>
      </c>
      <c r="C68" s="312"/>
      <c r="D68" s="183"/>
      <c r="E68" s="58" t="s">
        <v>48</v>
      </c>
      <c r="F68" s="59"/>
      <c r="G68" s="59"/>
      <c r="H68" s="78">
        <f>MEDIAN(H70:H72)</f>
        <v>44.69</v>
      </c>
    </row>
    <row r="69" spans="1:8" s="52" customFormat="1" ht="16.5" thickBot="1">
      <c r="A69" s="79" t="s">
        <v>9</v>
      </c>
      <c r="B69" s="62" t="s">
        <v>10</v>
      </c>
      <c r="C69" s="62" t="s">
        <v>37</v>
      </c>
      <c r="D69" s="62" t="s">
        <v>6</v>
      </c>
      <c r="E69" s="62" t="s">
        <v>7</v>
      </c>
      <c r="F69" s="62" t="s">
        <v>8</v>
      </c>
      <c r="G69" s="62" t="s">
        <v>21</v>
      </c>
      <c r="H69" s="80" t="s">
        <v>12</v>
      </c>
    </row>
    <row r="70" spans="1:8" s="52" customFormat="1" ht="43.5" customHeight="1">
      <c r="A70" s="81" t="s">
        <v>470</v>
      </c>
      <c r="B70" s="165" t="s">
        <v>469</v>
      </c>
      <c r="C70" s="56" t="s">
        <v>468</v>
      </c>
      <c r="D70" s="54" t="s">
        <v>471</v>
      </c>
      <c r="E70" s="54" t="s">
        <v>52</v>
      </c>
      <c r="F70" s="55">
        <v>12.99</v>
      </c>
      <c r="G70" s="55">
        <v>31.7</v>
      </c>
      <c r="H70" s="85">
        <f>F70+G70</f>
        <v>44.69</v>
      </c>
    </row>
    <row r="71" spans="1:8" s="52" customFormat="1" ht="28.5" customHeight="1">
      <c r="A71" s="82" t="s">
        <v>473</v>
      </c>
      <c r="B71" s="165" t="s">
        <v>387</v>
      </c>
      <c r="C71" s="172" t="s">
        <v>472</v>
      </c>
      <c r="D71" s="60" t="s">
        <v>474</v>
      </c>
      <c r="E71" s="60" t="s">
        <v>52</v>
      </c>
      <c r="F71" s="63">
        <v>12.9</v>
      </c>
      <c r="G71" s="63">
        <v>80.67</v>
      </c>
      <c r="H71" s="86">
        <f>F71+G71</f>
        <v>93.57000000000001</v>
      </c>
    </row>
    <row r="72" spans="1:8" s="52" customFormat="1" ht="76.5" customHeight="1" thickBot="1">
      <c r="A72" s="83" t="s">
        <v>417</v>
      </c>
      <c r="B72" s="61" t="s">
        <v>462</v>
      </c>
      <c r="C72" s="57" t="s">
        <v>475</v>
      </c>
      <c r="D72" s="61" t="s">
        <v>420</v>
      </c>
      <c r="E72" s="61" t="s">
        <v>52</v>
      </c>
      <c r="F72" s="64">
        <v>8.76</v>
      </c>
      <c r="G72" s="64">
        <v>20.59</v>
      </c>
      <c r="H72" s="84">
        <f>F72+G72</f>
        <v>29.35</v>
      </c>
    </row>
    <row r="73" spans="1:8" s="52" customFormat="1" ht="16.5" thickBot="1">
      <c r="A73" s="77"/>
      <c r="B73" s="312" t="s">
        <v>476</v>
      </c>
      <c r="C73" s="312"/>
      <c r="D73" s="183"/>
      <c r="E73" s="58" t="s">
        <v>48</v>
      </c>
      <c r="F73" s="59"/>
      <c r="G73" s="59"/>
      <c r="H73" s="78">
        <f>MEDIAN(H75:H76)</f>
        <v>742.35</v>
      </c>
    </row>
    <row r="74" spans="1:8" s="52" customFormat="1" ht="16.5" thickBot="1">
      <c r="A74" s="79" t="s">
        <v>9</v>
      </c>
      <c r="B74" s="62" t="s">
        <v>10</v>
      </c>
      <c r="C74" s="62" t="s">
        <v>37</v>
      </c>
      <c r="D74" s="62" t="s">
        <v>6</v>
      </c>
      <c r="E74" s="62" t="s">
        <v>7</v>
      </c>
      <c r="F74" s="62" t="s">
        <v>8</v>
      </c>
      <c r="G74" s="62" t="s">
        <v>21</v>
      </c>
      <c r="H74" s="80" t="s">
        <v>12</v>
      </c>
    </row>
    <row r="75" spans="1:8" s="52" customFormat="1" ht="101.25" customHeight="1">
      <c r="A75" s="244" t="s">
        <v>481</v>
      </c>
      <c r="B75" s="165" t="s">
        <v>477</v>
      </c>
      <c r="C75" s="56" t="s">
        <v>480</v>
      </c>
      <c r="D75" s="165" t="s">
        <v>478</v>
      </c>
      <c r="E75" s="54" t="s">
        <v>79</v>
      </c>
      <c r="F75" s="55">
        <v>450</v>
      </c>
      <c r="G75" s="55">
        <v>0</v>
      </c>
      <c r="H75" s="85">
        <f>F75+G75</f>
        <v>450</v>
      </c>
    </row>
    <row r="76" spans="1:8" s="52" customFormat="1" ht="49.5" customHeight="1">
      <c r="A76" s="60" t="s">
        <v>60</v>
      </c>
      <c r="B76" s="60" t="s">
        <v>483</v>
      </c>
      <c r="C76" s="172" t="s">
        <v>479</v>
      </c>
      <c r="D76" s="60" t="s">
        <v>482</v>
      </c>
      <c r="E76" s="60" t="s">
        <v>79</v>
      </c>
      <c r="F76" s="63">
        <v>974.7</v>
      </c>
      <c r="G76" s="63">
        <v>60</v>
      </c>
      <c r="H76" s="86">
        <f>F76+G76</f>
        <v>1034.7</v>
      </c>
    </row>
    <row r="77" spans="1:8" s="52" customFormat="1" ht="15">
      <c r="A77" s="209"/>
      <c r="B77" s="152"/>
      <c r="C77" s="152"/>
      <c r="D77" s="152"/>
      <c r="E77" s="152"/>
      <c r="F77" s="152"/>
      <c r="G77" s="152"/>
      <c r="H77" s="210"/>
    </row>
    <row r="78" spans="1:8" s="52" customFormat="1" ht="15">
      <c r="A78" s="152"/>
      <c r="B78" s="152"/>
      <c r="C78" s="152"/>
      <c r="D78" s="152"/>
      <c r="E78" s="152"/>
      <c r="F78" s="152"/>
      <c r="G78" s="152"/>
      <c r="H78" s="152"/>
    </row>
    <row r="79" spans="1:8" s="52" customFormat="1" ht="15">
      <c r="A79" s="152"/>
      <c r="B79" s="152"/>
      <c r="C79" s="152"/>
      <c r="D79" s="152"/>
      <c r="E79" s="152"/>
      <c r="F79" s="152"/>
      <c r="G79" s="152"/>
      <c r="H79" s="152"/>
    </row>
    <row r="80" spans="1:8" s="52" customFormat="1" ht="15">
      <c r="A80" s="152"/>
      <c r="B80" s="152"/>
      <c r="C80" s="152"/>
      <c r="D80" s="152"/>
      <c r="E80" s="152"/>
      <c r="F80" s="152"/>
      <c r="G80" s="152"/>
      <c r="H80" s="152"/>
    </row>
    <row r="83" spans="2:7" ht="15.75">
      <c r="B83" s="208" t="s">
        <v>5</v>
      </c>
      <c r="C83" s="206" t="s">
        <v>24</v>
      </c>
      <c r="D83" s="311"/>
      <c r="E83" s="311"/>
      <c r="F83" s="311"/>
      <c r="G83" s="311"/>
    </row>
    <row r="84" spans="2:7" ht="15.75">
      <c r="B84" s="1"/>
      <c r="C84" s="1" t="s">
        <v>554</v>
      </c>
      <c r="D84" s="311"/>
      <c r="E84" s="311"/>
      <c r="F84" s="311"/>
      <c r="G84" s="311"/>
    </row>
    <row r="85" spans="2:7" ht="15">
      <c r="B85" s="1"/>
      <c r="C85" s="1"/>
      <c r="D85" s="8"/>
      <c r="E85" s="8"/>
      <c r="F85" s="8"/>
      <c r="G85" s="8"/>
    </row>
    <row r="86" spans="4:7" ht="15">
      <c r="D86" s="8"/>
      <c r="E86" s="8"/>
      <c r="F86" s="8"/>
      <c r="G86" s="8"/>
    </row>
  </sheetData>
  <sheetProtection/>
  <mergeCells count="20">
    <mergeCell ref="B68:C68"/>
    <mergeCell ref="B73:C73"/>
    <mergeCell ref="A6:H6"/>
    <mergeCell ref="A1:F2"/>
    <mergeCell ref="A3:B4"/>
    <mergeCell ref="F3:H4"/>
    <mergeCell ref="C4:E4"/>
    <mergeCell ref="C3:E3"/>
    <mergeCell ref="B8:C8"/>
    <mergeCell ref="B13:C13"/>
    <mergeCell ref="D83:G83"/>
    <mergeCell ref="D84:G84"/>
    <mergeCell ref="B19:C19"/>
    <mergeCell ref="B25:C25"/>
    <mergeCell ref="B31:C31"/>
    <mergeCell ref="B56:C56"/>
    <mergeCell ref="B62:C62"/>
    <mergeCell ref="B37:C37"/>
    <mergeCell ref="B44:C44"/>
    <mergeCell ref="B50:C50"/>
  </mergeCells>
  <hyperlinks>
    <hyperlink ref="C11" r:id="rId1" display="https://www.bombashopping.com.br/thebe-bomba-thli-13-15-cv-trifip21ir3-0040000018548/p?idsku=1254445949&amp;pht=48071585236417298&amp;gclid=EAIaIQobChMIj6e25_fy9gIVFm1vBB3rPATaEAQYBSABEgIorfD_BwE"/>
    <hyperlink ref="C15" r:id="rId2" display="https://www.pontodoincendio.com.br/extintor-abc-06kg-4a40bc"/>
    <hyperlink ref="C16" r:id="rId3" display="https://www.lojabrasilfire.com.br/extintores/extintor-de-incendio-06-kg-de-poabc?parceiro=8463&amp;gclid=CjwKCAiA55mPBhBOEiwANmzoQlo9Hz04pJ07rmfdLq-&#10;14Z73Vh2DRPgaxEeXOBmlKUs7ZS-AJzKhgRoCARMQAvD_BwE"/>
    <hyperlink ref="C17" r:id="rId4" display="https://www.raextintores.com.br/extintor-pqs-6kgabc?utm_source=Site&amp;utm_medium=GoogleMerchant&amp;utm_campaign=GoogleMerchant"/>
    <hyperlink ref="C21" r:id="rId5" display="https://www.lojabrasilfire.com.br/sinalizacao/placa-de-sinalizacao-do-bombeiro-edificacao-m1-25x35-&#10;cm?parceiro=8463&amp;gclid=Cj0KCQiA8vSOBhCkARIsAGdp6RQ2zldz1LE6IFP9QPSsDup3QjdsDWXAlhV-&#10;0YlTb7LsM6dG2I7PIxMaAlAVEALw_wcB"/>
    <hyperlink ref="C22" display="https://www.casasbahia.com.br/placa-de-sinalizacao-do-bombeiro-edificacao-m1-25x35-cm-&#10;1526221866/p/1526221866?utm_medium=Cpc&amp;utm_source=GP_PLA&amp;IdSku=1526221866&amp;idLojista=1&#10;01606&amp;utm_campaign=3P_agrupamento_medio_SSC&amp;gclid=Cj0KCQiA8vSOBhCkARIsAGdp6RSEi4_y"/>
    <hyperlink ref="C23" r:id="rId6" display="https://www.americanas.com.br/produto/4259781441?epar=bp_pl_00_go_pla_aic_geral_gmv&amp;opn=Y&#10;SMESP&amp;WT.srch=1&amp;gclid=Cj0KCQiA8vSOBhCkARIsAGdp6RRSz4F3Le_3jNavb55BbzglK97Z4cEyNJdQXdK&#10;0HFSQmwCb82fH_xMaAo6-EALw_wcB"/>
    <hyperlink ref="C27" r:id="rId7" display="https://www.pontodoincendio.com.br/placa-fotoluminescente-e1-200-200-alarme-sonoro"/>
    <hyperlink ref="C28" r:id="rId8" display="https://enfoquevisual.com.br/products/e1-sinalizacao-de-incendio-e-alarme-alarme-sonorofotoluminescente-elx-061?variant=4756266450974"/>
    <hyperlink ref="C29" r:id="rId9" display="https://www.jwmeletrica.com.br/produtos/136/136/1/SINALIZACAO/Placa-SinalizacaoFotoluminescente-Alarme-Sonoro---CNPJ-Normatizada---3620"/>
    <hyperlink ref="C33" r:id="rId10" display="https://www.pontodoincendio.com.br/placa-fotoluminescente-e2-200-300-alarme-de-incendio"/>
    <hyperlink ref="C34" r:id="rId11" display="https://www.lojaqualitytubos.com.br/placa-sinalizadora-de-alarme-de-incendio-modelo-e2-&#10;p1000501?v=1000502"/>
    <hyperlink ref="C35" r:id="rId12" display="https://valdoplacas.com.br/produtos/placa-sinalizacao-alarme-de-incendio-fotoluminescentee2/?pf=gs&amp;gclid=Cj0KCQiAraSPBhDuARIsAM3Js4qua26hCRh2nhHi4sF9_-&#10;hpDTFDkAbWANR8g3MLh_6ZwVYHhtKwuLkaAiUaEALw_wcB"/>
    <hyperlink ref="C39" r:id="rId13" display="https://contraincendio.com.br/produto/abrigos/tampa-de-ferro-fundido-para-recalque-60-x-40-&#10;cm/?utm_source=Google+Shopping&amp;utm_medium=cpc&amp;utm_campaign=feed_contraincendio_google&#10;_shopping"/>
    <hyperlink ref="C40" r:id="rId14" display="https://www.lojaqualitytubos.com.br/tampa-de-ferro-fundido-60-x-40-&#10;p994937?utm_source=google&amp;utm_medium=upc&amp;utm_campaign=qualitytubos&amp;gclid=Cj0KCQiAraSPB&#10;hDuARIsAM3Js4qsaosGfwmsqy8UCQ95AThnprznlElv_MGpk-7YQoUSnUBciKb2Y3MaAh1XEALw_wcB"/>
    <hyperlink ref="C41" r:id="rId15" display="https://www.americanas.com.br/produto/1622399474?opn=YSMESP"/>
    <hyperlink ref="C46" r:id="rId16" display="https://www.processtec.com.br/central-de-alarme-de-incendio-intelbras-cie-&#10;1125?origem=gs&amp;gclid=EAIaIQobChMIq__mgPTC9QIVFA2RCh3DWAnoEAQYAiABEgKw3fD_BwE"/>
    <hyperlink ref="C47" r:id="rId17" display="https://www.shoptelbras.com.br/deteccao-e-alarme-de-incendio/enderecavel/centrais-de-incendio/rp-&#10;520-repetidora-para-a-central-de-alarme-de-incendioenderecavel?parceiro=4758&amp;gclid=EAIaIQobChMIq__mgPTC9QIVFA2RCh3DWAnoEAQYAyABEgJrC_D_B&#10;We"/>
    <hyperlink ref="C48" r:id="rId18" display="https://www.netalarmes.com.br/alarme/alarme-de-incendio/central-de-alarme-de-incendio-intelbrascie-1125-&#10;enderecavel?parceiro=8046&amp;parceiro=8764&amp;gclid=EAIaIQobChMIq__mgPTC9QIVFA2RCh3DWAnoEAQ&#10;YCiABEgK8xvD_BwE"/>
    <hyperlink ref="C52" r:id="rId19" display="https://www.netalarmes.com.br/alarme/alarme-de-incendio/sinalizador-audiovisual-enderecavelintelbras-sav-520-&#10;e?parceiro=8046&amp;parceiro=8764&amp;gclid=EAIaIQobChMI4sLQo_nC9QIVQQyRCh3tcAaMEAQYASABEgLIpv&#10;D_BwE"/>
    <hyperlink ref="C53" r:id="rId20" display="https://www.eletronicasantana.com.br/sinalizador-audiovisual-enderecavel-sav-520e-4615029-&#10;intelbras/p?idsku=9004416&amp;gclid=EAIaIQobChMI4sLQo_nC9QIVQQyRCh3tcAaMEAQYAiABEgLtePD_Bw&#10;E"/>
    <hyperlink ref="C54" display="https://www.upperseg.com.br/deteccao-e-alarme-de-incendio/acessorios/sinalizador-audiovisualenderecavel-sav-520eintelbras/?utm_term=&amp;utm_campaign=%5BALARME%5D+Shopping&amp;utm_source=adwords&amp;utm_medi&#10;um=ppc&amp;hsa_acc=6085652881&amp;hsa_cam=1650402163&amp;hsa_grp=688183"/>
    <hyperlink ref="C58" r:id="rId21" display="https://www.viewtech.ind.br/catalog/product/view/id/2303/s/acionador-manual-ilumac-bomba-deincendio-marteloincluso/?utm_source=&amp;utm_medium=&amp;utm_campaign=&amp;utm_term=&amp;utm_content=&amp;gclid=EAIaIQob&#10;ChMIi4urnf7C9QIVkwyRCh00awVwEAQYAiABEgKAyPD_BwE"/>
    <hyperlink ref="C59" r:id="rId22" display="https://www.lojabrasilfire.com.br/detectores/acionador-manual-de-bomba-de-incendio-am-b-commartelo?parceiro=8463&amp;gclid=EAIaIQobChMIi4urnf7C9QIVkwyRCh00awVwEAQYCiABEgJ43vD_BwE"/>
    <hyperlink ref="C60" r:id="rId23" display="https://www.americanas.com.br/produto/1622397938?opn=YSMESP"/>
    <hyperlink ref="C64" r:id="rId24" display="https://www.viewtech.ind.br/catalog/product/view/id/2791/s/bateria-selada-para-nobreak-alarmeweg-vrla-7ah-&#10;12v/?utm_source=&amp;utm_medium=&amp;utm_campaign=&amp;utm_term=&amp;utm_content=&amp;gclid=EAIaIQobCh&#10;MIuNLXtIHD9QIVwgaRCh2csQkAEAYYASABEgJJpfD_BwE"/>
    <hyperlink ref="C65" display="https://www.upperseg.com.br/alarme/acessorios/bateria/bateria-selada-12v-7a-recarregavel-p-alarmeou-cerca-eletricaunipower/?utm_term=&amp;utm_campaign=%5BALARME%5D+Shopping&amp;utm_source=adwords&amp;utm_me&#10;dium=ppc&amp;hsa_acc=6085652881&amp;hsa_cam=1650402163&amp;hsa_grp=68818"/>
    <hyperlink ref="C66" r:id="rId25" display="https://www.mgavirtual.com.br/bateria-selada-12v-xb-12al-p2572"/>
  </hyperlinks>
  <printOptions/>
  <pageMargins left="0.5118110236220472" right="0.5118110236220472" top="0.7874015748031497" bottom="0.7874015748031497" header="0.31496062992125984" footer="0.31496062992125984"/>
  <pageSetup fitToHeight="2000" horizontalDpi="600" verticalDpi="600" orientation="landscape" paperSize="9" scale="54" r:id="rId27"/>
  <headerFooter>
    <oddFooter>&amp;CPágina &amp;P de &amp;N</oddFooter>
  </headerFooter>
  <rowBreaks count="1" manualBreakCount="1">
    <brk id="60" max="7" man="1"/>
  </rowBreaks>
  <drawing r:id="rId2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1"/>
  <sheetViews>
    <sheetView view="pageBreakPreview" zoomScale="40" zoomScaleNormal="70" zoomScaleSheetLayoutView="40" zoomScalePageLayoutView="0" workbookViewId="0" topLeftCell="A78">
      <selection activeCell="H118" sqref="H118"/>
    </sheetView>
  </sheetViews>
  <sheetFormatPr defaultColWidth="9.00390625" defaultRowHeight="14.25"/>
  <cols>
    <col min="1" max="1" width="18.00390625" style="1" customWidth="1"/>
    <col min="2" max="2" width="15.875" style="1" customWidth="1"/>
    <col min="3" max="3" width="78.375" style="1" customWidth="1"/>
    <col min="4" max="4" width="23.625" style="1" customWidth="1"/>
    <col min="5" max="5" width="12.375" style="1" customWidth="1"/>
    <col min="6" max="6" width="18.625" style="1" customWidth="1"/>
    <col min="7" max="7" width="15.00390625" style="1" bestFit="1" customWidth="1"/>
    <col min="8" max="8" width="24.25390625" style="1" bestFit="1" customWidth="1"/>
    <col min="9" max="9" width="21.125" style="1" bestFit="1" customWidth="1"/>
    <col min="10" max="10" width="19.50390625" style="1" customWidth="1"/>
    <col min="11" max="16384" width="9.00390625" style="1" customWidth="1"/>
  </cols>
  <sheetData>
    <row r="1" spans="1:10" s="21" customFormat="1" ht="22.5" customHeight="1" thickBot="1">
      <c r="A1" s="282" t="s">
        <v>45</v>
      </c>
      <c r="B1" s="283"/>
      <c r="C1" s="283"/>
      <c r="D1" s="283"/>
      <c r="E1" s="283"/>
      <c r="F1" s="283"/>
      <c r="G1" s="283"/>
      <c r="H1" s="284"/>
      <c r="I1" s="90" t="s">
        <v>3</v>
      </c>
      <c r="J1" s="91" t="str">
        <f>DADOS!C2</f>
        <v>R00</v>
      </c>
    </row>
    <row r="2" spans="1:10" s="22" customFormat="1" ht="22.5" customHeight="1" thickBot="1">
      <c r="A2" s="285"/>
      <c r="B2" s="286"/>
      <c r="C2" s="286"/>
      <c r="D2" s="286"/>
      <c r="E2" s="286"/>
      <c r="F2" s="286"/>
      <c r="G2" s="286"/>
      <c r="H2" s="287"/>
      <c r="I2" s="27" t="s">
        <v>14</v>
      </c>
      <c r="J2" s="92">
        <f>DADOS!C4</f>
        <v>44620</v>
      </c>
    </row>
    <row r="3" spans="1:10" s="22" customFormat="1" ht="21" customHeight="1">
      <c r="A3" s="288" t="s">
        <v>15</v>
      </c>
      <c r="B3" s="293"/>
      <c r="C3" s="318" t="s">
        <v>16</v>
      </c>
      <c r="D3" s="319"/>
      <c r="E3" s="320"/>
      <c r="F3" s="291" t="s">
        <v>13</v>
      </c>
      <c r="G3" s="292"/>
      <c r="H3" s="293"/>
      <c r="I3" s="25" t="s">
        <v>17</v>
      </c>
      <c r="J3" s="93"/>
    </row>
    <row r="4" spans="1:10" s="22" customFormat="1" ht="55.5" customHeight="1" thickBot="1">
      <c r="A4" s="289"/>
      <c r="B4" s="296"/>
      <c r="C4" s="323" t="str">
        <f>DADOS!C3</f>
        <v>PROJETO DE COMBATE E PREVENÇÃO AO INCÊNDIO - CEIM JARDIM REDENTOR</v>
      </c>
      <c r="D4" s="324"/>
      <c r="E4" s="325"/>
      <c r="F4" s="294"/>
      <c r="G4" s="295"/>
      <c r="H4" s="296"/>
      <c r="I4" s="321" t="str">
        <f>DADOS!C7</f>
        <v>SINAPI - 02/2022 - Minas Gerais
SICRO3 - 10/2021 - Minas Gerais
SETOP - 01/2022 - Minas Gerais
SUDECAP - 01/2022 - Minas Gerais</v>
      </c>
      <c r="J4" s="322"/>
    </row>
    <row r="5" spans="1:10" s="22" customFormat="1" ht="21" customHeight="1" thickBot="1">
      <c r="A5" s="289"/>
      <c r="B5" s="296"/>
      <c r="C5" s="323"/>
      <c r="D5" s="324"/>
      <c r="E5" s="325"/>
      <c r="F5" s="294"/>
      <c r="G5" s="295"/>
      <c r="H5" s="296"/>
      <c r="I5" s="29" t="s">
        <v>18</v>
      </c>
      <c r="J5" s="98">
        <f>DADOS!C5</f>
        <v>0.2652</v>
      </c>
    </row>
    <row r="6" spans="1:10" s="22" customFormat="1" ht="20.25" customHeight="1" thickBot="1">
      <c r="A6" s="290"/>
      <c r="B6" s="299"/>
      <c r="C6" s="315"/>
      <c r="D6" s="316"/>
      <c r="E6" s="317"/>
      <c r="F6" s="297"/>
      <c r="G6" s="298"/>
      <c r="H6" s="299"/>
      <c r="I6" s="30" t="s">
        <v>19</v>
      </c>
      <c r="J6" s="98">
        <f>DADOS!C6</f>
        <v>0.2025</v>
      </c>
    </row>
    <row r="7" spans="1:10" s="22" customFormat="1" ht="7.5" customHeight="1" thickBot="1">
      <c r="A7" s="119"/>
      <c r="B7" s="120"/>
      <c r="C7" s="38"/>
      <c r="D7" s="38"/>
      <c r="E7" s="38"/>
      <c r="F7" s="120"/>
      <c r="G7" s="120"/>
      <c r="H7" s="120"/>
      <c r="I7" s="32"/>
      <c r="J7" s="98"/>
    </row>
    <row r="8" spans="1:10" s="22" customFormat="1" ht="21.75" customHeight="1" thickBot="1">
      <c r="A8" s="278" t="str">
        <f>A1&amp;" DE PROJETO EXECUTIVO - "&amp;C4</f>
        <v>CURVA ABC DE SERVIÇOS DE PROJETO EXECUTIVO - PROJETO DE COMBATE E PREVENÇÃO AO INCÊNDIO - CEIM JARDIM REDENTOR</v>
      </c>
      <c r="B8" s="279"/>
      <c r="C8" s="279"/>
      <c r="D8" s="279"/>
      <c r="E8" s="279"/>
      <c r="F8" s="279"/>
      <c r="G8" s="279"/>
      <c r="H8" s="279"/>
      <c r="I8" s="279"/>
      <c r="J8" s="280"/>
    </row>
    <row r="9" spans="1:10" s="23" customFormat="1" ht="7.5" customHeight="1" thickBo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s="23" customFormat="1" ht="36.75" thickBot="1">
      <c r="A10" s="99" t="s">
        <v>26</v>
      </c>
      <c r="B10" s="31" t="s">
        <v>27</v>
      </c>
      <c r="C10" s="31" t="s">
        <v>28</v>
      </c>
      <c r="D10" s="31" t="s">
        <v>31</v>
      </c>
      <c r="E10" s="31" t="s">
        <v>43</v>
      </c>
      <c r="F10" s="31" t="s">
        <v>42</v>
      </c>
      <c r="G10" s="31" t="s">
        <v>44</v>
      </c>
      <c r="H10" s="31" t="s">
        <v>0</v>
      </c>
      <c r="I10" s="31" t="s">
        <v>30</v>
      </c>
      <c r="J10" s="100" t="s">
        <v>32</v>
      </c>
    </row>
    <row r="11" spans="1:10" s="249" customFormat="1" ht="45">
      <c r="A11" s="251" t="s">
        <v>775</v>
      </c>
      <c r="B11" s="250" t="s">
        <v>575</v>
      </c>
      <c r="C11" s="250" t="s">
        <v>141</v>
      </c>
      <c r="D11" s="250" t="s">
        <v>828</v>
      </c>
      <c r="E11" s="252" t="s">
        <v>52</v>
      </c>
      <c r="F11" s="251" t="s">
        <v>829</v>
      </c>
      <c r="G11" s="251" t="s">
        <v>830</v>
      </c>
      <c r="H11" s="251" t="s">
        <v>831</v>
      </c>
      <c r="I11" s="251" t="s">
        <v>832</v>
      </c>
      <c r="J11" s="251" t="s">
        <v>832</v>
      </c>
    </row>
    <row r="12" spans="1:10" s="249" customFormat="1" ht="15">
      <c r="A12" s="256" t="s">
        <v>703</v>
      </c>
      <c r="B12" s="255" t="s">
        <v>704</v>
      </c>
      <c r="C12" s="255" t="s">
        <v>467</v>
      </c>
      <c r="D12" s="255" t="s">
        <v>833</v>
      </c>
      <c r="E12" s="257" t="s">
        <v>52</v>
      </c>
      <c r="F12" s="256" t="s">
        <v>834</v>
      </c>
      <c r="G12" s="256" t="s">
        <v>835</v>
      </c>
      <c r="H12" s="256" t="s">
        <v>836</v>
      </c>
      <c r="I12" s="256" t="s">
        <v>837</v>
      </c>
      <c r="J12" s="256" t="s">
        <v>838</v>
      </c>
    </row>
    <row r="13" spans="1:10" s="249" customFormat="1" ht="60">
      <c r="A13" s="251" t="s">
        <v>780</v>
      </c>
      <c r="B13" s="250" t="s">
        <v>704</v>
      </c>
      <c r="C13" s="250" t="s">
        <v>145</v>
      </c>
      <c r="D13" s="250" t="s">
        <v>839</v>
      </c>
      <c r="E13" s="252" t="s">
        <v>51</v>
      </c>
      <c r="F13" s="251" t="s">
        <v>840</v>
      </c>
      <c r="G13" s="251" t="s">
        <v>841</v>
      </c>
      <c r="H13" s="251" t="s">
        <v>842</v>
      </c>
      <c r="I13" s="251" t="s">
        <v>843</v>
      </c>
      <c r="J13" s="251" t="s">
        <v>844</v>
      </c>
    </row>
    <row r="14" spans="1:10" s="249" customFormat="1" ht="15">
      <c r="A14" s="251" t="s">
        <v>823</v>
      </c>
      <c r="B14" s="250" t="s">
        <v>569</v>
      </c>
      <c r="C14" s="250" t="s">
        <v>824</v>
      </c>
      <c r="D14" s="250" t="s">
        <v>845</v>
      </c>
      <c r="E14" s="252" t="s">
        <v>166</v>
      </c>
      <c r="F14" s="251" t="s">
        <v>840</v>
      </c>
      <c r="G14" s="251" t="s">
        <v>846</v>
      </c>
      <c r="H14" s="251" t="s">
        <v>847</v>
      </c>
      <c r="I14" s="251" t="s">
        <v>848</v>
      </c>
      <c r="J14" s="251" t="s">
        <v>849</v>
      </c>
    </row>
    <row r="15" spans="1:10" s="249" customFormat="1" ht="30">
      <c r="A15" s="251" t="s">
        <v>778</v>
      </c>
      <c r="B15" s="250" t="s">
        <v>575</v>
      </c>
      <c r="C15" s="250" t="s">
        <v>144</v>
      </c>
      <c r="D15" s="250" t="s">
        <v>850</v>
      </c>
      <c r="E15" s="252" t="s">
        <v>51</v>
      </c>
      <c r="F15" s="251" t="s">
        <v>851</v>
      </c>
      <c r="G15" s="251" t="s">
        <v>852</v>
      </c>
      <c r="H15" s="251" t="s">
        <v>852</v>
      </c>
      <c r="I15" s="251" t="s">
        <v>853</v>
      </c>
      <c r="J15" s="251" t="s">
        <v>854</v>
      </c>
    </row>
    <row r="16" spans="1:10" s="249" customFormat="1" ht="15">
      <c r="A16" s="256" t="s">
        <v>813</v>
      </c>
      <c r="B16" s="255" t="s">
        <v>704</v>
      </c>
      <c r="C16" s="255" t="s">
        <v>814</v>
      </c>
      <c r="D16" s="255" t="s">
        <v>855</v>
      </c>
      <c r="E16" s="257" t="s">
        <v>79</v>
      </c>
      <c r="F16" s="256" t="s">
        <v>851</v>
      </c>
      <c r="G16" s="256" t="s">
        <v>856</v>
      </c>
      <c r="H16" s="256" t="s">
        <v>856</v>
      </c>
      <c r="I16" s="256" t="s">
        <v>857</v>
      </c>
      <c r="J16" s="256" t="s">
        <v>858</v>
      </c>
    </row>
    <row r="17" spans="1:10" s="249" customFormat="1" ht="45">
      <c r="A17" s="251" t="s">
        <v>776</v>
      </c>
      <c r="B17" s="250" t="s">
        <v>575</v>
      </c>
      <c r="C17" s="250" t="s">
        <v>142</v>
      </c>
      <c r="D17" s="250" t="s">
        <v>828</v>
      </c>
      <c r="E17" s="252" t="s">
        <v>51</v>
      </c>
      <c r="F17" s="251" t="s">
        <v>859</v>
      </c>
      <c r="G17" s="251" t="s">
        <v>860</v>
      </c>
      <c r="H17" s="251" t="s">
        <v>861</v>
      </c>
      <c r="I17" s="251" t="s">
        <v>862</v>
      </c>
      <c r="J17" s="251" t="s">
        <v>863</v>
      </c>
    </row>
    <row r="18" spans="1:10" s="249" customFormat="1" ht="75">
      <c r="A18" s="251" t="s">
        <v>573</v>
      </c>
      <c r="B18" s="250" t="s">
        <v>569</v>
      </c>
      <c r="C18" s="250" t="s">
        <v>81</v>
      </c>
      <c r="D18" s="250" t="s">
        <v>845</v>
      </c>
      <c r="E18" s="252" t="s">
        <v>79</v>
      </c>
      <c r="F18" s="251" t="s">
        <v>851</v>
      </c>
      <c r="G18" s="251" t="s">
        <v>864</v>
      </c>
      <c r="H18" s="251" t="s">
        <v>864</v>
      </c>
      <c r="I18" s="251" t="s">
        <v>865</v>
      </c>
      <c r="J18" s="251" t="s">
        <v>866</v>
      </c>
    </row>
    <row r="19" spans="1:10" s="249" customFormat="1" ht="30">
      <c r="A19" s="251" t="s">
        <v>781</v>
      </c>
      <c r="B19" s="250" t="s">
        <v>569</v>
      </c>
      <c r="C19" s="250" t="s">
        <v>146</v>
      </c>
      <c r="D19" s="250" t="s">
        <v>845</v>
      </c>
      <c r="E19" s="252" t="s">
        <v>52</v>
      </c>
      <c r="F19" s="251" t="s">
        <v>829</v>
      </c>
      <c r="G19" s="251" t="s">
        <v>867</v>
      </c>
      <c r="H19" s="251" t="s">
        <v>868</v>
      </c>
      <c r="I19" s="251" t="s">
        <v>869</v>
      </c>
      <c r="J19" s="251" t="s">
        <v>870</v>
      </c>
    </row>
    <row r="20" spans="1:10" s="249" customFormat="1" ht="15">
      <c r="A20" s="251" t="s">
        <v>606</v>
      </c>
      <c r="B20" s="250" t="s">
        <v>569</v>
      </c>
      <c r="C20" s="250" t="s">
        <v>92</v>
      </c>
      <c r="D20" s="250" t="s">
        <v>845</v>
      </c>
      <c r="E20" s="252" t="s">
        <v>93</v>
      </c>
      <c r="F20" s="251" t="s">
        <v>871</v>
      </c>
      <c r="G20" s="251" t="s">
        <v>872</v>
      </c>
      <c r="H20" s="251" t="s">
        <v>873</v>
      </c>
      <c r="I20" s="251" t="s">
        <v>874</v>
      </c>
      <c r="J20" s="251" t="s">
        <v>875</v>
      </c>
    </row>
    <row r="21" spans="1:10" s="249" customFormat="1" ht="30">
      <c r="A21" s="251" t="s">
        <v>810</v>
      </c>
      <c r="B21" s="250" t="s">
        <v>704</v>
      </c>
      <c r="C21" s="250" t="s">
        <v>155</v>
      </c>
      <c r="D21" s="250" t="s">
        <v>850</v>
      </c>
      <c r="E21" s="252" t="s">
        <v>51</v>
      </c>
      <c r="F21" s="251" t="s">
        <v>851</v>
      </c>
      <c r="G21" s="251" t="s">
        <v>876</v>
      </c>
      <c r="H21" s="251" t="s">
        <v>876</v>
      </c>
      <c r="I21" s="251" t="s">
        <v>877</v>
      </c>
      <c r="J21" s="251" t="s">
        <v>878</v>
      </c>
    </row>
    <row r="22" spans="1:10" s="249" customFormat="1" ht="30">
      <c r="A22" s="256" t="s">
        <v>802</v>
      </c>
      <c r="B22" s="255" t="s">
        <v>704</v>
      </c>
      <c r="C22" s="255" t="s">
        <v>151</v>
      </c>
      <c r="D22" s="255" t="s">
        <v>879</v>
      </c>
      <c r="E22" s="257" t="s">
        <v>79</v>
      </c>
      <c r="F22" s="256" t="s">
        <v>851</v>
      </c>
      <c r="G22" s="256" t="s">
        <v>880</v>
      </c>
      <c r="H22" s="256" t="s">
        <v>880</v>
      </c>
      <c r="I22" s="256" t="s">
        <v>881</v>
      </c>
      <c r="J22" s="256" t="s">
        <v>882</v>
      </c>
    </row>
    <row r="23" spans="1:10" s="249" customFormat="1" ht="75">
      <c r="A23" s="251" t="s">
        <v>568</v>
      </c>
      <c r="B23" s="250" t="s">
        <v>569</v>
      </c>
      <c r="C23" s="250" t="s">
        <v>77</v>
      </c>
      <c r="D23" s="250" t="s">
        <v>845</v>
      </c>
      <c r="E23" s="252" t="s">
        <v>570</v>
      </c>
      <c r="F23" s="251" t="s">
        <v>840</v>
      </c>
      <c r="G23" s="251" t="s">
        <v>883</v>
      </c>
      <c r="H23" s="251" t="s">
        <v>884</v>
      </c>
      <c r="I23" s="251" t="s">
        <v>885</v>
      </c>
      <c r="J23" s="251" t="s">
        <v>886</v>
      </c>
    </row>
    <row r="24" spans="1:10" s="249" customFormat="1" ht="60">
      <c r="A24" s="251" t="s">
        <v>683</v>
      </c>
      <c r="B24" s="250" t="s">
        <v>575</v>
      </c>
      <c r="C24" s="250" t="s">
        <v>117</v>
      </c>
      <c r="D24" s="250" t="s">
        <v>887</v>
      </c>
      <c r="E24" s="252" t="s">
        <v>1</v>
      </c>
      <c r="F24" s="251" t="s">
        <v>888</v>
      </c>
      <c r="G24" s="251" t="s">
        <v>889</v>
      </c>
      <c r="H24" s="251" t="s">
        <v>890</v>
      </c>
      <c r="I24" s="251" t="s">
        <v>891</v>
      </c>
      <c r="J24" s="251" t="s">
        <v>892</v>
      </c>
    </row>
    <row r="25" spans="1:10" s="249" customFormat="1" ht="30">
      <c r="A25" s="251" t="s">
        <v>635</v>
      </c>
      <c r="B25" s="250" t="s">
        <v>569</v>
      </c>
      <c r="C25" s="250" t="s">
        <v>106</v>
      </c>
      <c r="D25" s="250" t="s">
        <v>845</v>
      </c>
      <c r="E25" s="252" t="s">
        <v>1</v>
      </c>
      <c r="F25" s="251" t="s">
        <v>888</v>
      </c>
      <c r="G25" s="251" t="s">
        <v>893</v>
      </c>
      <c r="H25" s="251" t="s">
        <v>894</v>
      </c>
      <c r="I25" s="251" t="s">
        <v>895</v>
      </c>
      <c r="J25" s="251" t="s">
        <v>896</v>
      </c>
    </row>
    <row r="26" spans="1:10" s="249" customFormat="1" ht="30">
      <c r="A26" s="251" t="s">
        <v>586</v>
      </c>
      <c r="B26" s="250" t="s">
        <v>575</v>
      </c>
      <c r="C26" s="250" t="s">
        <v>127</v>
      </c>
      <c r="D26" s="250" t="s">
        <v>897</v>
      </c>
      <c r="E26" s="252" t="s">
        <v>2</v>
      </c>
      <c r="F26" s="251" t="s">
        <v>898</v>
      </c>
      <c r="G26" s="251" t="s">
        <v>899</v>
      </c>
      <c r="H26" s="251" t="s">
        <v>900</v>
      </c>
      <c r="I26" s="251" t="s">
        <v>901</v>
      </c>
      <c r="J26" s="251" t="s">
        <v>902</v>
      </c>
    </row>
    <row r="27" spans="1:10" s="249" customFormat="1" ht="45">
      <c r="A27" s="251" t="s">
        <v>641</v>
      </c>
      <c r="B27" s="250" t="s">
        <v>569</v>
      </c>
      <c r="C27" s="250" t="s">
        <v>108</v>
      </c>
      <c r="D27" s="250" t="s">
        <v>845</v>
      </c>
      <c r="E27" s="252" t="s">
        <v>1</v>
      </c>
      <c r="F27" s="251" t="s">
        <v>903</v>
      </c>
      <c r="G27" s="251" t="s">
        <v>904</v>
      </c>
      <c r="H27" s="251" t="s">
        <v>905</v>
      </c>
      <c r="I27" s="251" t="s">
        <v>906</v>
      </c>
      <c r="J27" s="251" t="s">
        <v>907</v>
      </c>
    </row>
    <row r="28" spans="1:10" s="249" customFormat="1" ht="15">
      <c r="A28" s="251" t="s">
        <v>797</v>
      </c>
      <c r="B28" s="250" t="s">
        <v>569</v>
      </c>
      <c r="C28" s="250" t="s">
        <v>362</v>
      </c>
      <c r="D28" s="250" t="s">
        <v>845</v>
      </c>
      <c r="E28" s="252" t="s">
        <v>2</v>
      </c>
      <c r="F28" s="251" t="s">
        <v>908</v>
      </c>
      <c r="G28" s="251" t="s">
        <v>909</v>
      </c>
      <c r="H28" s="251" t="s">
        <v>910</v>
      </c>
      <c r="I28" s="251" t="s">
        <v>911</v>
      </c>
      <c r="J28" s="251" t="s">
        <v>912</v>
      </c>
    </row>
    <row r="29" spans="1:10" s="249" customFormat="1" ht="60">
      <c r="A29" s="251" t="s">
        <v>714</v>
      </c>
      <c r="B29" s="250" t="s">
        <v>575</v>
      </c>
      <c r="C29" s="250" t="s">
        <v>135</v>
      </c>
      <c r="D29" s="250" t="s">
        <v>913</v>
      </c>
      <c r="E29" s="252" t="s">
        <v>52</v>
      </c>
      <c r="F29" s="251" t="s">
        <v>914</v>
      </c>
      <c r="G29" s="251" t="s">
        <v>915</v>
      </c>
      <c r="H29" s="251" t="s">
        <v>916</v>
      </c>
      <c r="I29" s="251" t="s">
        <v>917</v>
      </c>
      <c r="J29" s="251" t="s">
        <v>918</v>
      </c>
    </row>
    <row r="30" spans="1:10" s="249" customFormat="1" ht="30">
      <c r="A30" s="251" t="s">
        <v>687</v>
      </c>
      <c r="B30" s="250" t="s">
        <v>569</v>
      </c>
      <c r="C30" s="250" t="s">
        <v>249</v>
      </c>
      <c r="D30" s="250" t="s">
        <v>845</v>
      </c>
      <c r="E30" s="252" t="s">
        <v>1</v>
      </c>
      <c r="F30" s="251" t="s">
        <v>919</v>
      </c>
      <c r="G30" s="251" t="s">
        <v>920</v>
      </c>
      <c r="H30" s="251" t="s">
        <v>921</v>
      </c>
      <c r="I30" s="251" t="s">
        <v>922</v>
      </c>
      <c r="J30" s="251" t="s">
        <v>923</v>
      </c>
    </row>
    <row r="31" spans="1:10" s="249" customFormat="1" ht="45">
      <c r="A31" s="251" t="s">
        <v>657</v>
      </c>
      <c r="B31" s="250" t="s">
        <v>575</v>
      </c>
      <c r="C31" s="250" t="s">
        <v>243</v>
      </c>
      <c r="D31" s="250" t="s">
        <v>924</v>
      </c>
      <c r="E31" s="252" t="s">
        <v>1</v>
      </c>
      <c r="F31" s="251" t="s">
        <v>925</v>
      </c>
      <c r="G31" s="251" t="s">
        <v>926</v>
      </c>
      <c r="H31" s="251" t="s">
        <v>927</v>
      </c>
      <c r="I31" s="251" t="s">
        <v>928</v>
      </c>
      <c r="J31" s="251" t="s">
        <v>929</v>
      </c>
    </row>
    <row r="32" spans="1:10" s="249" customFormat="1" ht="60">
      <c r="A32" s="251" t="s">
        <v>666</v>
      </c>
      <c r="B32" s="250" t="s">
        <v>575</v>
      </c>
      <c r="C32" s="250" t="s">
        <v>115</v>
      </c>
      <c r="D32" s="250" t="s">
        <v>887</v>
      </c>
      <c r="E32" s="252" t="s">
        <v>1</v>
      </c>
      <c r="F32" s="251" t="s">
        <v>888</v>
      </c>
      <c r="G32" s="251" t="s">
        <v>930</v>
      </c>
      <c r="H32" s="251" t="s">
        <v>931</v>
      </c>
      <c r="I32" s="251" t="s">
        <v>932</v>
      </c>
      <c r="J32" s="251" t="s">
        <v>933</v>
      </c>
    </row>
    <row r="33" spans="1:10" s="249" customFormat="1" ht="30">
      <c r="A33" s="251" t="s">
        <v>753</v>
      </c>
      <c r="B33" s="250" t="s">
        <v>569</v>
      </c>
      <c r="C33" s="250" t="s">
        <v>502</v>
      </c>
      <c r="D33" s="250" t="s">
        <v>845</v>
      </c>
      <c r="E33" s="252" t="s">
        <v>11</v>
      </c>
      <c r="F33" s="251" t="s">
        <v>934</v>
      </c>
      <c r="G33" s="251" t="s">
        <v>935</v>
      </c>
      <c r="H33" s="251" t="s">
        <v>936</v>
      </c>
      <c r="I33" s="251" t="s">
        <v>937</v>
      </c>
      <c r="J33" s="251" t="s">
        <v>938</v>
      </c>
    </row>
    <row r="34" spans="1:10" s="249" customFormat="1" ht="30">
      <c r="A34" s="251" t="s">
        <v>610</v>
      </c>
      <c r="B34" s="250" t="s">
        <v>569</v>
      </c>
      <c r="C34" s="250" t="s">
        <v>94</v>
      </c>
      <c r="D34" s="250" t="s">
        <v>845</v>
      </c>
      <c r="E34" s="252" t="s">
        <v>1</v>
      </c>
      <c r="F34" s="251" t="s">
        <v>939</v>
      </c>
      <c r="G34" s="251" t="s">
        <v>940</v>
      </c>
      <c r="H34" s="251" t="s">
        <v>941</v>
      </c>
      <c r="I34" s="251" t="s">
        <v>942</v>
      </c>
      <c r="J34" s="251" t="s">
        <v>943</v>
      </c>
    </row>
    <row r="35" spans="1:10" s="249" customFormat="1" ht="15">
      <c r="A35" s="256" t="s">
        <v>751</v>
      </c>
      <c r="B35" s="255" t="s">
        <v>704</v>
      </c>
      <c r="C35" s="255" t="s">
        <v>501</v>
      </c>
      <c r="D35" s="255" t="s">
        <v>833</v>
      </c>
      <c r="E35" s="257" t="s">
        <v>51</v>
      </c>
      <c r="F35" s="256" t="s">
        <v>851</v>
      </c>
      <c r="G35" s="256" t="s">
        <v>944</v>
      </c>
      <c r="H35" s="256" t="s">
        <v>944</v>
      </c>
      <c r="I35" s="256" t="s">
        <v>945</v>
      </c>
      <c r="J35" s="256" t="s">
        <v>946</v>
      </c>
    </row>
    <row r="36" spans="1:10" s="249" customFormat="1" ht="30">
      <c r="A36" s="251" t="s">
        <v>572</v>
      </c>
      <c r="B36" s="250" t="s">
        <v>569</v>
      </c>
      <c r="C36" s="250" t="s">
        <v>78</v>
      </c>
      <c r="D36" s="250" t="s">
        <v>845</v>
      </c>
      <c r="E36" s="252" t="s">
        <v>51</v>
      </c>
      <c r="F36" s="251" t="s">
        <v>851</v>
      </c>
      <c r="G36" s="251" t="s">
        <v>947</v>
      </c>
      <c r="H36" s="251" t="s">
        <v>947</v>
      </c>
      <c r="I36" s="251" t="s">
        <v>948</v>
      </c>
      <c r="J36" s="251" t="s">
        <v>949</v>
      </c>
    </row>
    <row r="37" spans="1:10" s="249" customFormat="1" ht="45">
      <c r="A37" s="251" t="s">
        <v>624</v>
      </c>
      <c r="B37" s="250" t="s">
        <v>575</v>
      </c>
      <c r="C37" s="250" t="s">
        <v>100</v>
      </c>
      <c r="D37" s="250" t="s">
        <v>950</v>
      </c>
      <c r="E37" s="252" t="s">
        <v>1</v>
      </c>
      <c r="F37" s="251" t="s">
        <v>951</v>
      </c>
      <c r="G37" s="251" t="s">
        <v>952</v>
      </c>
      <c r="H37" s="251" t="s">
        <v>953</v>
      </c>
      <c r="I37" s="251" t="s">
        <v>954</v>
      </c>
      <c r="J37" s="251" t="s">
        <v>955</v>
      </c>
    </row>
    <row r="38" spans="1:10" s="249" customFormat="1" ht="30">
      <c r="A38" s="251" t="s">
        <v>820</v>
      </c>
      <c r="B38" s="250" t="s">
        <v>704</v>
      </c>
      <c r="C38" s="250" t="s">
        <v>159</v>
      </c>
      <c r="D38" s="250" t="s">
        <v>850</v>
      </c>
      <c r="E38" s="252" t="s">
        <v>51</v>
      </c>
      <c r="F38" s="251" t="s">
        <v>851</v>
      </c>
      <c r="G38" s="251" t="s">
        <v>956</v>
      </c>
      <c r="H38" s="251" t="s">
        <v>956</v>
      </c>
      <c r="I38" s="251" t="s">
        <v>957</v>
      </c>
      <c r="J38" s="251" t="s">
        <v>958</v>
      </c>
    </row>
    <row r="39" spans="1:10" s="249" customFormat="1" ht="45">
      <c r="A39" s="256" t="s">
        <v>706</v>
      </c>
      <c r="B39" s="255" t="s">
        <v>569</v>
      </c>
      <c r="C39" s="255" t="s">
        <v>486</v>
      </c>
      <c r="D39" s="255" t="s">
        <v>833</v>
      </c>
      <c r="E39" s="257" t="s">
        <v>11</v>
      </c>
      <c r="F39" s="256" t="s">
        <v>959</v>
      </c>
      <c r="G39" s="256" t="s">
        <v>960</v>
      </c>
      <c r="H39" s="256" t="s">
        <v>961</v>
      </c>
      <c r="I39" s="256" t="s">
        <v>962</v>
      </c>
      <c r="J39" s="256" t="s">
        <v>963</v>
      </c>
    </row>
    <row r="40" spans="1:10" s="249" customFormat="1" ht="30">
      <c r="A40" s="251" t="s">
        <v>816</v>
      </c>
      <c r="B40" s="250" t="s">
        <v>575</v>
      </c>
      <c r="C40" s="250" t="s">
        <v>157</v>
      </c>
      <c r="D40" s="250" t="s">
        <v>828</v>
      </c>
      <c r="E40" s="252" t="s">
        <v>51</v>
      </c>
      <c r="F40" s="251" t="s">
        <v>840</v>
      </c>
      <c r="G40" s="251" t="s">
        <v>964</v>
      </c>
      <c r="H40" s="251" t="s">
        <v>965</v>
      </c>
      <c r="I40" s="251" t="s">
        <v>962</v>
      </c>
      <c r="J40" s="251" t="s">
        <v>966</v>
      </c>
    </row>
    <row r="41" spans="1:10" s="249" customFormat="1" ht="45">
      <c r="A41" s="251" t="s">
        <v>618</v>
      </c>
      <c r="B41" s="250" t="s">
        <v>575</v>
      </c>
      <c r="C41" s="250" t="s">
        <v>97</v>
      </c>
      <c r="D41" s="250" t="s">
        <v>950</v>
      </c>
      <c r="E41" s="252" t="s">
        <v>1</v>
      </c>
      <c r="F41" s="251" t="s">
        <v>967</v>
      </c>
      <c r="G41" s="251" t="s">
        <v>968</v>
      </c>
      <c r="H41" s="251" t="s">
        <v>969</v>
      </c>
      <c r="I41" s="251" t="s">
        <v>970</v>
      </c>
      <c r="J41" s="251" t="s">
        <v>971</v>
      </c>
    </row>
    <row r="42" spans="1:10" s="249" customFormat="1" ht="30">
      <c r="A42" s="256" t="s">
        <v>808</v>
      </c>
      <c r="B42" s="255" t="s">
        <v>704</v>
      </c>
      <c r="C42" s="255" t="s">
        <v>153</v>
      </c>
      <c r="D42" s="255" t="s">
        <v>879</v>
      </c>
      <c r="E42" s="257" t="s">
        <v>79</v>
      </c>
      <c r="F42" s="256" t="s">
        <v>972</v>
      </c>
      <c r="G42" s="256" t="s">
        <v>973</v>
      </c>
      <c r="H42" s="256" t="s">
        <v>974</v>
      </c>
      <c r="I42" s="256" t="s">
        <v>975</v>
      </c>
      <c r="J42" s="256" t="s">
        <v>976</v>
      </c>
    </row>
    <row r="43" spans="1:10" s="249" customFormat="1" ht="60">
      <c r="A43" s="251" t="s">
        <v>741</v>
      </c>
      <c r="B43" s="250" t="s">
        <v>575</v>
      </c>
      <c r="C43" s="250" t="s">
        <v>497</v>
      </c>
      <c r="D43" s="250" t="s">
        <v>913</v>
      </c>
      <c r="E43" s="252" t="s">
        <v>51</v>
      </c>
      <c r="F43" s="251" t="s">
        <v>977</v>
      </c>
      <c r="G43" s="251" t="s">
        <v>978</v>
      </c>
      <c r="H43" s="251" t="s">
        <v>979</v>
      </c>
      <c r="I43" s="251" t="s">
        <v>980</v>
      </c>
      <c r="J43" s="251" t="s">
        <v>981</v>
      </c>
    </row>
    <row r="44" spans="1:10" s="249" customFormat="1" ht="30">
      <c r="A44" s="251" t="s">
        <v>670</v>
      </c>
      <c r="B44" s="250" t="s">
        <v>575</v>
      </c>
      <c r="C44" s="250" t="s">
        <v>124</v>
      </c>
      <c r="D44" s="250" t="s">
        <v>982</v>
      </c>
      <c r="E44" s="252" t="s">
        <v>1</v>
      </c>
      <c r="F44" s="251" t="s">
        <v>983</v>
      </c>
      <c r="G44" s="251" t="s">
        <v>984</v>
      </c>
      <c r="H44" s="251" t="s">
        <v>985</v>
      </c>
      <c r="I44" s="251" t="s">
        <v>986</v>
      </c>
      <c r="J44" s="251" t="s">
        <v>987</v>
      </c>
    </row>
    <row r="45" spans="1:10" s="249" customFormat="1" ht="60">
      <c r="A45" s="251" t="s">
        <v>712</v>
      </c>
      <c r="B45" s="250" t="s">
        <v>575</v>
      </c>
      <c r="C45" s="250" t="s">
        <v>130</v>
      </c>
      <c r="D45" s="250" t="s">
        <v>913</v>
      </c>
      <c r="E45" s="252" t="s">
        <v>52</v>
      </c>
      <c r="F45" s="251" t="s">
        <v>934</v>
      </c>
      <c r="G45" s="251" t="s">
        <v>988</v>
      </c>
      <c r="H45" s="251" t="s">
        <v>989</v>
      </c>
      <c r="I45" s="251" t="s">
        <v>990</v>
      </c>
      <c r="J45" s="251" t="s">
        <v>991</v>
      </c>
    </row>
    <row r="46" spans="1:10" s="249" customFormat="1" ht="30">
      <c r="A46" s="251" t="s">
        <v>629</v>
      </c>
      <c r="B46" s="250" t="s">
        <v>569</v>
      </c>
      <c r="C46" s="250" t="s">
        <v>102</v>
      </c>
      <c r="D46" s="250" t="s">
        <v>845</v>
      </c>
      <c r="E46" s="252" t="s">
        <v>1</v>
      </c>
      <c r="F46" s="251" t="s">
        <v>992</v>
      </c>
      <c r="G46" s="251" t="s">
        <v>993</v>
      </c>
      <c r="H46" s="251" t="s">
        <v>994</v>
      </c>
      <c r="I46" s="251" t="s">
        <v>995</v>
      </c>
      <c r="J46" s="251" t="s">
        <v>996</v>
      </c>
    </row>
    <row r="47" spans="1:10" s="249" customFormat="1" ht="45">
      <c r="A47" s="251" t="s">
        <v>580</v>
      </c>
      <c r="B47" s="250" t="s">
        <v>575</v>
      </c>
      <c r="C47" s="250" t="s">
        <v>122</v>
      </c>
      <c r="D47" s="250" t="s">
        <v>997</v>
      </c>
      <c r="E47" s="252" t="s">
        <v>581</v>
      </c>
      <c r="F47" s="251" t="s">
        <v>998</v>
      </c>
      <c r="G47" s="251" t="s">
        <v>999</v>
      </c>
      <c r="H47" s="251" t="s">
        <v>1000</v>
      </c>
      <c r="I47" s="251" t="s">
        <v>1001</v>
      </c>
      <c r="J47" s="251" t="s">
        <v>1002</v>
      </c>
    </row>
    <row r="48" spans="1:10" s="249" customFormat="1" ht="45">
      <c r="A48" s="251" t="s">
        <v>608</v>
      </c>
      <c r="B48" s="250" t="s">
        <v>569</v>
      </c>
      <c r="C48" s="250" t="s">
        <v>89</v>
      </c>
      <c r="D48" s="250" t="s">
        <v>845</v>
      </c>
      <c r="E48" s="252" t="s">
        <v>2</v>
      </c>
      <c r="F48" s="251" t="s">
        <v>1003</v>
      </c>
      <c r="G48" s="251" t="s">
        <v>1004</v>
      </c>
      <c r="H48" s="251" t="s">
        <v>1005</v>
      </c>
      <c r="I48" s="251" t="s">
        <v>1006</v>
      </c>
      <c r="J48" s="251" t="s">
        <v>1007</v>
      </c>
    </row>
    <row r="49" spans="1:10" s="249" customFormat="1" ht="30">
      <c r="A49" s="251" t="s">
        <v>621</v>
      </c>
      <c r="B49" s="250" t="s">
        <v>569</v>
      </c>
      <c r="C49" s="250" t="s">
        <v>98</v>
      </c>
      <c r="D49" s="250" t="s">
        <v>845</v>
      </c>
      <c r="E49" s="252" t="s">
        <v>2</v>
      </c>
      <c r="F49" s="251" t="s">
        <v>1008</v>
      </c>
      <c r="G49" s="251" t="s">
        <v>1009</v>
      </c>
      <c r="H49" s="251" t="s">
        <v>1010</v>
      </c>
      <c r="I49" s="251" t="s">
        <v>1011</v>
      </c>
      <c r="J49" s="251" t="s">
        <v>1012</v>
      </c>
    </row>
    <row r="50" spans="1:10" s="249" customFormat="1" ht="30">
      <c r="A50" s="251" t="s">
        <v>818</v>
      </c>
      <c r="B50" s="250" t="s">
        <v>575</v>
      </c>
      <c r="C50" s="250" t="s">
        <v>158</v>
      </c>
      <c r="D50" s="250" t="s">
        <v>828</v>
      </c>
      <c r="E50" s="252" t="s">
        <v>51</v>
      </c>
      <c r="F50" s="251" t="s">
        <v>851</v>
      </c>
      <c r="G50" s="251" t="s">
        <v>1013</v>
      </c>
      <c r="H50" s="251" t="s">
        <v>1013</v>
      </c>
      <c r="I50" s="251" t="s">
        <v>1014</v>
      </c>
      <c r="J50" s="251" t="s">
        <v>1015</v>
      </c>
    </row>
    <row r="51" spans="1:10" s="249" customFormat="1" ht="45">
      <c r="A51" s="251" t="s">
        <v>777</v>
      </c>
      <c r="B51" s="250" t="s">
        <v>575</v>
      </c>
      <c r="C51" s="250" t="s">
        <v>143</v>
      </c>
      <c r="D51" s="250" t="s">
        <v>828</v>
      </c>
      <c r="E51" s="252" t="s">
        <v>51</v>
      </c>
      <c r="F51" s="251" t="s">
        <v>840</v>
      </c>
      <c r="G51" s="251" t="s">
        <v>1016</v>
      </c>
      <c r="H51" s="251" t="s">
        <v>1017</v>
      </c>
      <c r="I51" s="251" t="s">
        <v>1018</v>
      </c>
      <c r="J51" s="251" t="s">
        <v>1019</v>
      </c>
    </row>
    <row r="52" spans="1:10" s="249" customFormat="1" ht="30">
      <c r="A52" s="251" t="s">
        <v>574</v>
      </c>
      <c r="B52" s="250" t="s">
        <v>575</v>
      </c>
      <c r="C52" s="250" t="s">
        <v>83</v>
      </c>
      <c r="D52" s="250" t="s">
        <v>1020</v>
      </c>
      <c r="E52" s="252" t="s">
        <v>52</v>
      </c>
      <c r="F52" s="251" t="s">
        <v>992</v>
      </c>
      <c r="G52" s="251" t="s">
        <v>1021</v>
      </c>
      <c r="H52" s="251" t="s">
        <v>1022</v>
      </c>
      <c r="I52" s="251" t="s">
        <v>1023</v>
      </c>
      <c r="J52" s="251" t="s">
        <v>1024</v>
      </c>
    </row>
    <row r="53" spans="1:10" s="249" customFormat="1" ht="15">
      <c r="A53" s="251" t="s">
        <v>806</v>
      </c>
      <c r="B53" s="250" t="s">
        <v>569</v>
      </c>
      <c r="C53" s="250" t="s">
        <v>152</v>
      </c>
      <c r="D53" s="250" t="s">
        <v>845</v>
      </c>
      <c r="E53" s="252" t="s">
        <v>51</v>
      </c>
      <c r="F53" s="251" t="s">
        <v>972</v>
      </c>
      <c r="G53" s="251" t="s">
        <v>1025</v>
      </c>
      <c r="H53" s="251" t="s">
        <v>1026</v>
      </c>
      <c r="I53" s="251" t="s">
        <v>1023</v>
      </c>
      <c r="J53" s="251" t="s">
        <v>1027</v>
      </c>
    </row>
    <row r="54" spans="1:10" s="249" customFormat="1" ht="45">
      <c r="A54" s="251" t="s">
        <v>694</v>
      </c>
      <c r="B54" s="250" t="s">
        <v>575</v>
      </c>
      <c r="C54" s="250" t="s">
        <v>120</v>
      </c>
      <c r="D54" s="250" t="s">
        <v>1028</v>
      </c>
      <c r="E54" s="252" t="s">
        <v>1</v>
      </c>
      <c r="F54" s="251" t="s">
        <v>1029</v>
      </c>
      <c r="G54" s="251" t="s">
        <v>1030</v>
      </c>
      <c r="H54" s="251" t="s">
        <v>1031</v>
      </c>
      <c r="I54" s="251" t="s">
        <v>1032</v>
      </c>
      <c r="J54" s="251" t="s">
        <v>1033</v>
      </c>
    </row>
    <row r="55" spans="1:10" s="249" customFormat="1" ht="15">
      <c r="A55" s="251" t="s">
        <v>790</v>
      </c>
      <c r="B55" s="250" t="s">
        <v>569</v>
      </c>
      <c r="C55" s="250" t="s">
        <v>148</v>
      </c>
      <c r="D55" s="250" t="s">
        <v>845</v>
      </c>
      <c r="E55" s="252" t="s">
        <v>1</v>
      </c>
      <c r="F55" s="251" t="s">
        <v>1034</v>
      </c>
      <c r="G55" s="251" t="s">
        <v>1035</v>
      </c>
      <c r="H55" s="251" t="s">
        <v>1036</v>
      </c>
      <c r="I55" s="251" t="s">
        <v>1037</v>
      </c>
      <c r="J55" s="251" t="s">
        <v>1038</v>
      </c>
    </row>
    <row r="56" spans="1:10" s="249" customFormat="1" ht="30">
      <c r="A56" s="251" t="s">
        <v>659</v>
      </c>
      <c r="B56" s="250" t="s">
        <v>575</v>
      </c>
      <c r="C56" s="250" t="s">
        <v>245</v>
      </c>
      <c r="D56" s="250" t="s">
        <v>924</v>
      </c>
      <c r="E56" s="252" t="s">
        <v>1</v>
      </c>
      <c r="F56" s="251" t="s">
        <v>925</v>
      </c>
      <c r="G56" s="251" t="s">
        <v>1039</v>
      </c>
      <c r="H56" s="251" t="s">
        <v>1040</v>
      </c>
      <c r="I56" s="251" t="s">
        <v>1041</v>
      </c>
      <c r="J56" s="251" t="s">
        <v>1042</v>
      </c>
    </row>
    <row r="57" spans="1:10" s="249" customFormat="1" ht="60">
      <c r="A57" s="251" t="s">
        <v>604</v>
      </c>
      <c r="B57" s="250" t="s">
        <v>575</v>
      </c>
      <c r="C57" s="250" t="s">
        <v>91</v>
      </c>
      <c r="D57" s="250" t="s">
        <v>1043</v>
      </c>
      <c r="E57" s="252" t="s">
        <v>1</v>
      </c>
      <c r="F57" s="251" t="s">
        <v>1044</v>
      </c>
      <c r="G57" s="251" t="s">
        <v>1045</v>
      </c>
      <c r="H57" s="251" t="s">
        <v>1046</v>
      </c>
      <c r="I57" s="251" t="s">
        <v>1041</v>
      </c>
      <c r="J57" s="251" t="s">
        <v>1047</v>
      </c>
    </row>
    <row r="58" spans="1:10" s="249" customFormat="1" ht="30">
      <c r="A58" s="251" t="s">
        <v>637</v>
      </c>
      <c r="B58" s="250" t="s">
        <v>575</v>
      </c>
      <c r="C58" s="250" t="s">
        <v>107</v>
      </c>
      <c r="D58" s="250" t="s">
        <v>950</v>
      </c>
      <c r="E58" s="252" t="s">
        <v>52</v>
      </c>
      <c r="F58" s="251" t="s">
        <v>1048</v>
      </c>
      <c r="G58" s="251" t="s">
        <v>1049</v>
      </c>
      <c r="H58" s="251" t="s">
        <v>1050</v>
      </c>
      <c r="I58" s="251" t="s">
        <v>1051</v>
      </c>
      <c r="J58" s="251" t="s">
        <v>1052</v>
      </c>
    </row>
    <row r="59" spans="1:10" s="249" customFormat="1" ht="30">
      <c r="A59" s="256" t="s">
        <v>767</v>
      </c>
      <c r="B59" s="255" t="s">
        <v>704</v>
      </c>
      <c r="C59" s="255" t="s">
        <v>56</v>
      </c>
      <c r="D59" s="255" t="s">
        <v>879</v>
      </c>
      <c r="E59" s="257" t="s">
        <v>79</v>
      </c>
      <c r="F59" s="256" t="s">
        <v>972</v>
      </c>
      <c r="G59" s="256" t="s">
        <v>1053</v>
      </c>
      <c r="H59" s="256" t="s">
        <v>1054</v>
      </c>
      <c r="I59" s="256" t="s">
        <v>1055</v>
      </c>
      <c r="J59" s="256" t="s">
        <v>1056</v>
      </c>
    </row>
    <row r="60" spans="1:10" s="249" customFormat="1" ht="60">
      <c r="A60" s="251" t="s">
        <v>647</v>
      </c>
      <c r="B60" s="250" t="s">
        <v>569</v>
      </c>
      <c r="C60" s="250" t="s">
        <v>109</v>
      </c>
      <c r="D60" s="250" t="s">
        <v>845</v>
      </c>
      <c r="E60" s="252" t="s">
        <v>1</v>
      </c>
      <c r="F60" s="251" t="s">
        <v>1057</v>
      </c>
      <c r="G60" s="251" t="s">
        <v>1058</v>
      </c>
      <c r="H60" s="251" t="s">
        <v>1059</v>
      </c>
      <c r="I60" s="251" t="s">
        <v>1060</v>
      </c>
      <c r="J60" s="251" t="s">
        <v>1061</v>
      </c>
    </row>
    <row r="61" spans="1:10" s="249" customFormat="1" ht="60">
      <c r="A61" s="251" t="s">
        <v>681</v>
      </c>
      <c r="B61" s="250" t="s">
        <v>575</v>
      </c>
      <c r="C61" s="250" t="s">
        <v>116</v>
      </c>
      <c r="D61" s="250" t="s">
        <v>887</v>
      </c>
      <c r="E61" s="252" t="s">
        <v>1</v>
      </c>
      <c r="F61" s="251" t="s">
        <v>888</v>
      </c>
      <c r="G61" s="251" t="s">
        <v>1062</v>
      </c>
      <c r="H61" s="251" t="s">
        <v>1063</v>
      </c>
      <c r="I61" s="251" t="s">
        <v>1064</v>
      </c>
      <c r="J61" s="251" t="s">
        <v>1065</v>
      </c>
    </row>
    <row r="62" spans="1:10" s="249" customFormat="1" ht="60">
      <c r="A62" s="251" t="s">
        <v>674</v>
      </c>
      <c r="B62" s="250" t="s">
        <v>575</v>
      </c>
      <c r="C62" s="250" t="s">
        <v>248</v>
      </c>
      <c r="D62" s="250" t="s">
        <v>887</v>
      </c>
      <c r="E62" s="252" t="s">
        <v>1</v>
      </c>
      <c r="F62" s="251" t="s">
        <v>992</v>
      </c>
      <c r="G62" s="251" t="s">
        <v>1066</v>
      </c>
      <c r="H62" s="251" t="s">
        <v>1067</v>
      </c>
      <c r="I62" s="251" t="s">
        <v>1068</v>
      </c>
      <c r="J62" s="251" t="s">
        <v>1069</v>
      </c>
    </row>
    <row r="63" spans="1:10" s="249" customFormat="1" ht="30">
      <c r="A63" s="251" t="s">
        <v>654</v>
      </c>
      <c r="B63" s="250" t="s">
        <v>569</v>
      </c>
      <c r="C63" s="250" t="s">
        <v>113</v>
      </c>
      <c r="D63" s="250" t="s">
        <v>845</v>
      </c>
      <c r="E63" s="252" t="s">
        <v>1</v>
      </c>
      <c r="F63" s="251" t="s">
        <v>1070</v>
      </c>
      <c r="G63" s="251" t="s">
        <v>1071</v>
      </c>
      <c r="H63" s="251" t="s">
        <v>1072</v>
      </c>
      <c r="I63" s="251" t="s">
        <v>1073</v>
      </c>
      <c r="J63" s="251" t="s">
        <v>1074</v>
      </c>
    </row>
    <row r="64" spans="1:10" s="249" customFormat="1" ht="30">
      <c r="A64" s="251" t="s">
        <v>668</v>
      </c>
      <c r="B64" s="250" t="s">
        <v>575</v>
      </c>
      <c r="C64" s="250" t="s">
        <v>123</v>
      </c>
      <c r="D64" s="250" t="s">
        <v>982</v>
      </c>
      <c r="E64" s="252" t="s">
        <v>1</v>
      </c>
      <c r="F64" s="251" t="s">
        <v>1075</v>
      </c>
      <c r="G64" s="251" t="s">
        <v>1076</v>
      </c>
      <c r="H64" s="251" t="s">
        <v>1077</v>
      </c>
      <c r="I64" s="251" t="s">
        <v>1073</v>
      </c>
      <c r="J64" s="251" t="s">
        <v>1078</v>
      </c>
    </row>
    <row r="65" spans="1:10" s="249" customFormat="1" ht="30">
      <c r="A65" s="251" t="s">
        <v>696</v>
      </c>
      <c r="B65" s="250" t="s">
        <v>575</v>
      </c>
      <c r="C65" s="250" t="s">
        <v>121</v>
      </c>
      <c r="D65" s="250" t="s">
        <v>1028</v>
      </c>
      <c r="E65" s="252" t="s">
        <v>1</v>
      </c>
      <c r="F65" s="251" t="s">
        <v>1029</v>
      </c>
      <c r="G65" s="251" t="s">
        <v>1079</v>
      </c>
      <c r="H65" s="251" t="s">
        <v>1080</v>
      </c>
      <c r="I65" s="251" t="s">
        <v>1073</v>
      </c>
      <c r="J65" s="251" t="s">
        <v>1081</v>
      </c>
    </row>
    <row r="66" spans="1:10" s="249" customFormat="1" ht="15">
      <c r="A66" s="256" t="s">
        <v>722</v>
      </c>
      <c r="B66" s="255" t="s">
        <v>575</v>
      </c>
      <c r="C66" s="255" t="s">
        <v>491</v>
      </c>
      <c r="D66" s="255" t="s">
        <v>833</v>
      </c>
      <c r="E66" s="257" t="s">
        <v>51</v>
      </c>
      <c r="F66" s="256" t="s">
        <v>1082</v>
      </c>
      <c r="G66" s="256" t="s">
        <v>1083</v>
      </c>
      <c r="H66" s="256" t="s">
        <v>1084</v>
      </c>
      <c r="I66" s="256" t="s">
        <v>1085</v>
      </c>
      <c r="J66" s="256" t="s">
        <v>1086</v>
      </c>
    </row>
    <row r="67" spans="1:10" s="249" customFormat="1" ht="15">
      <c r="A67" s="256" t="s">
        <v>804</v>
      </c>
      <c r="B67" s="255" t="s">
        <v>704</v>
      </c>
      <c r="C67" s="255" t="s">
        <v>154</v>
      </c>
      <c r="D67" s="255" t="s">
        <v>833</v>
      </c>
      <c r="E67" s="257" t="s">
        <v>79</v>
      </c>
      <c r="F67" s="256" t="s">
        <v>851</v>
      </c>
      <c r="G67" s="256" t="s">
        <v>1087</v>
      </c>
      <c r="H67" s="256" t="s">
        <v>1087</v>
      </c>
      <c r="I67" s="256" t="s">
        <v>1085</v>
      </c>
      <c r="J67" s="256" t="s">
        <v>1088</v>
      </c>
    </row>
    <row r="68" spans="1:10" s="249" customFormat="1" ht="30">
      <c r="A68" s="251" t="s">
        <v>759</v>
      </c>
      <c r="B68" s="250" t="s">
        <v>704</v>
      </c>
      <c r="C68" s="250" t="s">
        <v>137</v>
      </c>
      <c r="D68" s="250" t="s">
        <v>982</v>
      </c>
      <c r="E68" s="252" t="s">
        <v>63</v>
      </c>
      <c r="F68" s="251" t="s">
        <v>1089</v>
      </c>
      <c r="G68" s="251" t="s">
        <v>1090</v>
      </c>
      <c r="H68" s="251" t="s">
        <v>1091</v>
      </c>
      <c r="I68" s="251" t="s">
        <v>1092</v>
      </c>
      <c r="J68" s="251" t="s">
        <v>1093</v>
      </c>
    </row>
    <row r="69" spans="1:10" s="249" customFormat="1" ht="60">
      <c r="A69" s="251" t="s">
        <v>598</v>
      </c>
      <c r="B69" s="250" t="s">
        <v>575</v>
      </c>
      <c r="C69" s="250" t="s">
        <v>599</v>
      </c>
      <c r="D69" s="250" t="s">
        <v>997</v>
      </c>
      <c r="E69" s="252" t="s">
        <v>2</v>
      </c>
      <c r="F69" s="251" t="s">
        <v>1094</v>
      </c>
      <c r="G69" s="251" t="s">
        <v>1095</v>
      </c>
      <c r="H69" s="251" t="s">
        <v>1096</v>
      </c>
      <c r="I69" s="251" t="s">
        <v>1092</v>
      </c>
      <c r="J69" s="251" t="s">
        <v>1097</v>
      </c>
    </row>
    <row r="70" spans="1:10" s="249" customFormat="1" ht="60">
      <c r="A70" s="251" t="s">
        <v>745</v>
      </c>
      <c r="B70" s="250" t="s">
        <v>575</v>
      </c>
      <c r="C70" s="250" t="s">
        <v>499</v>
      </c>
      <c r="D70" s="250" t="s">
        <v>913</v>
      </c>
      <c r="E70" s="252" t="s">
        <v>51</v>
      </c>
      <c r="F70" s="251" t="s">
        <v>851</v>
      </c>
      <c r="G70" s="251" t="s">
        <v>1098</v>
      </c>
      <c r="H70" s="251" t="s">
        <v>1098</v>
      </c>
      <c r="I70" s="251" t="s">
        <v>1092</v>
      </c>
      <c r="J70" s="251" t="s">
        <v>1099</v>
      </c>
    </row>
    <row r="71" spans="1:10" s="249" customFormat="1" ht="30">
      <c r="A71" s="251" t="s">
        <v>649</v>
      </c>
      <c r="B71" s="250" t="s">
        <v>575</v>
      </c>
      <c r="C71" s="250" t="s">
        <v>111</v>
      </c>
      <c r="D71" s="250" t="s">
        <v>950</v>
      </c>
      <c r="E71" s="252" t="s">
        <v>52</v>
      </c>
      <c r="F71" s="251" t="s">
        <v>1100</v>
      </c>
      <c r="G71" s="251" t="s">
        <v>1101</v>
      </c>
      <c r="H71" s="251" t="s">
        <v>1102</v>
      </c>
      <c r="I71" s="251" t="s">
        <v>1092</v>
      </c>
      <c r="J71" s="251" t="s">
        <v>1103</v>
      </c>
    </row>
    <row r="72" spans="1:10" s="249" customFormat="1" ht="30">
      <c r="A72" s="251" t="s">
        <v>651</v>
      </c>
      <c r="B72" s="250" t="s">
        <v>575</v>
      </c>
      <c r="C72" s="250" t="s">
        <v>112</v>
      </c>
      <c r="D72" s="250" t="s">
        <v>950</v>
      </c>
      <c r="E72" s="252" t="s">
        <v>52</v>
      </c>
      <c r="F72" s="251" t="s">
        <v>1100</v>
      </c>
      <c r="G72" s="251" t="s">
        <v>1104</v>
      </c>
      <c r="H72" s="251" t="s">
        <v>1105</v>
      </c>
      <c r="I72" s="251" t="s">
        <v>1106</v>
      </c>
      <c r="J72" s="251" t="s">
        <v>1107</v>
      </c>
    </row>
    <row r="73" spans="1:10" s="249" customFormat="1" ht="30">
      <c r="A73" s="256" t="s">
        <v>716</v>
      </c>
      <c r="B73" s="255" t="s">
        <v>575</v>
      </c>
      <c r="C73" s="255" t="s">
        <v>134</v>
      </c>
      <c r="D73" s="255" t="s">
        <v>833</v>
      </c>
      <c r="E73" s="257" t="s">
        <v>51</v>
      </c>
      <c r="F73" s="256" t="s">
        <v>914</v>
      </c>
      <c r="G73" s="256" t="s">
        <v>1108</v>
      </c>
      <c r="H73" s="256" t="s">
        <v>1109</v>
      </c>
      <c r="I73" s="256" t="s">
        <v>1110</v>
      </c>
      <c r="J73" s="256" t="s">
        <v>1111</v>
      </c>
    </row>
    <row r="74" spans="1:10" s="249" customFormat="1" ht="30">
      <c r="A74" s="251" t="s">
        <v>762</v>
      </c>
      <c r="B74" s="250" t="s">
        <v>704</v>
      </c>
      <c r="C74" s="250" t="s">
        <v>139</v>
      </c>
      <c r="D74" s="250" t="s">
        <v>850</v>
      </c>
      <c r="E74" s="252" t="s">
        <v>51</v>
      </c>
      <c r="F74" s="251" t="s">
        <v>1089</v>
      </c>
      <c r="G74" s="251" t="s">
        <v>1112</v>
      </c>
      <c r="H74" s="251" t="s">
        <v>1113</v>
      </c>
      <c r="I74" s="251" t="s">
        <v>1110</v>
      </c>
      <c r="J74" s="251" t="s">
        <v>1114</v>
      </c>
    </row>
    <row r="75" spans="1:10" s="249" customFormat="1" ht="30">
      <c r="A75" s="251" t="s">
        <v>735</v>
      </c>
      <c r="B75" s="250" t="s">
        <v>569</v>
      </c>
      <c r="C75" s="250" t="s">
        <v>128</v>
      </c>
      <c r="D75" s="250" t="s">
        <v>845</v>
      </c>
      <c r="E75" s="252" t="s">
        <v>51</v>
      </c>
      <c r="F75" s="251" t="s">
        <v>840</v>
      </c>
      <c r="G75" s="251" t="s">
        <v>1115</v>
      </c>
      <c r="H75" s="251" t="s">
        <v>1116</v>
      </c>
      <c r="I75" s="251" t="s">
        <v>1110</v>
      </c>
      <c r="J75" s="251" t="s">
        <v>1117</v>
      </c>
    </row>
    <row r="76" spans="1:10" s="249" customFormat="1" ht="30">
      <c r="A76" s="256" t="s">
        <v>766</v>
      </c>
      <c r="B76" s="255" t="s">
        <v>704</v>
      </c>
      <c r="C76" s="255" t="s">
        <v>55</v>
      </c>
      <c r="D76" s="255" t="s">
        <v>879</v>
      </c>
      <c r="E76" s="257" t="s">
        <v>79</v>
      </c>
      <c r="F76" s="256" t="s">
        <v>972</v>
      </c>
      <c r="G76" s="256" t="s">
        <v>1118</v>
      </c>
      <c r="H76" s="256" t="s">
        <v>1119</v>
      </c>
      <c r="I76" s="256" t="s">
        <v>1120</v>
      </c>
      <c r="J76" s="256" t="s">
        <v>1121</v>
      </c>
    </row>
    <row r="77" spans="1:10" s="249" customFormat="1" ht="30">
      <c r="A77" s="256" t="s">
        <v>765</v>
      </c>
      <c r="B77" s="255" t="s">
        <v>704</v>
      </c>
      <c r="C77" s="255" t="s">
        <v>54</v>
      </c>
      <c r="D77" s="255" t="s">
        <v>879</v>
      </c>
      <c r="E77" s="257" t="s">
        <v>79</v>
      </c>
      <c r="F77" s="256" t="s">
        <v>851</v>
      </c>
      <c r="G77" s="256" t="s">
        <v>1122</v>
      </c>
      <c r="H77" s="256" t="s">
        <v>1122</v>
      </c>
      <c r="I77" s="256" t="s">
        <v>1120</v>
      </c>
      <c r="J77" s="256" t="s">
        <v>1123</v>
      </c>
    </row>
    <row r="78" spans="1:10" s="249" customFormat="1" ht="60">
      <c r="A78" s="251" t="s">
        <v>664</v>
      </c>
      <c r="B78" s="250" t="s">
        <v>575</v>
      </c>
      <c r="C78" s="250" t="s">
        <v>114</v>
      </c>
      <c r="D78" s="250" t="s">
        <v>887</v>
      </c>
      <c r="E78" s="252" t="s">
        <v>1</v>
      </c>
      <c r="F78" s="251" t="s">
        <v>888</v>
      </c>
      <c r="G78" s="251" t="s">
        <v>1124</v>
      </c>
      <c r="H78" s="251" t="s">
        <v>1125</v>
      </c>
      <c r="I78" s="251" t="s">
        <v>1120</v>
      </c>
      <c r="J78" s="251" t="s">
        <v>1126</v>
      </c>
    </row>
    <row r="79" spans="1:10" s="249" customFormat="1" ht="30">
      <c r="A79" s="251" t="s">
        <v>643</v>
      </c>
      <c r="B79" s="250" t="s">
        <v>575</v>
      </c>
      <c r="C79" s="250" t="s">
        <v>110</v>
      </c>
      <c r="D79" s="250" t="s">
        <v>950</v>
      </c>
      <c r="E79" s="252" t="s">
        <v>52</v>
      </c>
      <c r="F79" s="251" t="s">
        <v>1127</v>
      </c>
      <c r="G79" s="251" t="s">
        <v>1128</v>
      </c>
      <c r="H79" s="251" t="s">
        <v>1129</v>
      </c>
      <c r="I79" s="251" t="s">
        <v>1130</v>
      </c>
      <c r="J79" s="251" t="s">
        <v>1131</v>
      </c>
    </row>
    <row r="80" spans="1:10" s="249" customFormat="1" ht="15">
      <c r="A80" s="256" t="s">
        <v>726</v>
      </c>
      <c r="B80" s="255" t="s">
        <v>575</v>
      </c>
      <c r="C80" s="255" t="s">
        <v>493</v>
      </c>
      <c r="D80" s="255" t="s">
        <v>833</v>
      </c>
      <c r="E80" s="257" t="s">
        <v>51</v>
      </c>
      <c r="F80" s="256" t="s">
        <v>859</v>
      </c>
      <c r="G80" s="256" t="s">
        <v>1132</v>
      </c>
      <c r="H80" s="256" t="s">
        <v>1133</v>
      </c>
      <c r="I80" s="256" t="s">
        <v>1134</v>
      </c>
      <c r="J80" s="256" t="s">
        <v>1135</v>
      </c>
    </row>
    <row r="81" spans="1:10" s="249" customFormat="1" ht="45">
      <c r="A81" s="256" t="s">
        <v>710</v>
      </c>
      <c r="B81" s="255" t="s">
        <v>569</v>
      </c>
      <c r="C81" s="255" t="s">
        <v>488</v>
      </c>
      <c r="D81" s="255" t="s">
        <v>833</v>
      </c>
      <c r="E81" s="257" t="s">
        <v>11</v>
      </c>
      <c r="F81" s="256" t="s">
        <v>1136</v>
      </c>
      <c r="G81" s="256" t="s">
        <v>1137</v>
      </c>
      <c r="H81" s="256" t="s">
        <v>1138</v>
      </c>
      <c r="I81" s="256" t="s">
        <v>1134</v>
      </c>
      <c r="J81" s="256" t="s">
        <v>1139</v>
      </c>
    </row>
    <row r="82" spans="1:10" s="249" customFormat="1" ht="15">
      <c r="A82" s="251" t="s">
        <v>792</v>
      </c>
      <c r="B82" s="250" t="s">
        <v>569</v>
      </c>
      <c r="C82" s="250" t="s">
        <v>149</v>
      </c>
      <c r="D82" s="250" t="s">
        <v>845</v>
      </c>
      <c r="E82" s="252" t="s">
        <v>2</v>
      </c>
      <c r="F82" s="251" t="s">
        <v>1140</v>
      </c>
      <c r="G82" s="251" t="s">
        <v>1141</v>
      </c>
      <c r="H82" s="251" t="s">
        <v>1142</v>
      </c>
      <c r="I82" s="251" t="s">
        <v>1143</v>
      </c>
      <c r="J82" s="251" t="s">
        <v>1144</v>
      </c>
    </row>
    <row r="83" spans="1:10" s="249" customFormat="1" ht="30">
      <c r="A83" s="251" t="s">
        <v>739</v>
      </c>
      <c r="B83" s="250" t="s">
        <v>569</v>
      </c>
      <c r="C83" s="250" t="s">
        <v>496</v>
      </c>
      <c r="D83" s="250" t="s">
        <v>845</v>
      </c>
      <c r="E83" s="252" t="s">
        <v>11</v>
      </c>
      <c r="F83" s="251" t="s">
        <v>1089</v>
      </c>
      <c r="G83" s="251" t="s">
        <v>1145</v>
      </c>
      <c r="H83" s="251" t="s">
        <v>1146</v>
      </c>
      <c r="I83" s="251" t="s">
        <v>1143</v>
      </c>
      <c r="J83" s="251" t="s">
        <v>1147</v>
      </c>
    </row>
    <row r="84" spans="1:10" s="249" customFormat="1" ht="30">
      <c r="A84" s="251" t="s">
        <v>678</v>
      </c>
      <c r="B84" s="250" t="s">
        <v>575</v>
      </c>
      <c r="C84" s="250" t="s">
        <v>126</v>
      </c>
      <c r="D84" s="250" t="s">
        <v>982</v>
      </c>
      <c r="E84" s="252" t="s">
        <v>1</v>
      </c>
      <c r="F84" s="251" t="s">
        <v>992</v>
      </c>
      <c r="G84" s="251" t="s">
        <v>1148</v>
      </c>
      <c r="H84" s="251" t="s">
        <v>1149</v>
      </c>
      <c r="I84" s="251" t="s">
        <v>1143</v>
      </c>
      <c r="J84" s="251" t="s">
        <v>1150</v>
      </c>
    </row>
    <row r="85" spans="1:10" s="249" customFormat="1" ht="30">
      <c r="A85" s="251" t="s">
        <v>588</v>
      </c>
      <c r="B85" s="250" t="s">
        <v>575</v>
      </c>
      <c r="C85" s="250" t="s">
        <v>589</v>
      </c>
      <c r="D85" s="250" t="s">
        <v>897</v>
      </c>
      <c r="E85" s="252" t="s">
        <v>2</v>
      </c>
      <c r="F85" s="251" t="s">
        <v>1151</v>
      </c>
      <c r="G85" s="251" t="s">
        <v>1152</v>
      </c>
      <c r="H85" s="251" t="s">
        <v>1153</v>
      </c>
      <c r="I85" s="251" t="s">
        <v>1143</v>
      </c>
      <c r="J85" s="251" t="s">
        <v>1154</v>
      </c>
    </row>
    <row r="86" spans="1:10" s="249" customFormat="1" ht="45">
      <c r="A86" s="251" t="s">
        <v>631</v>
      </c>
      <c r="B86" s="250" t="s">
        <v>569</v>
      </c>
      <c r="C86" s="250" t="s">
        <v>103</v>
      </c>
      <c r="D86" s="250" t="s">
        <v>845</v>
      </c>
      <c r="E86" s="252" t="s">
        <v>104</v>
      </c>
      <c r="F86" s="251" t="s">
        <v>992</v>
      </c>
      <c r="G86" s="251" t="s">
        <v>1155</v>
      </c>
      <c r="H86" s="251" t="s">
        <v>1156</v>
      </c>
      <c r="I86" s="251" t="s">
        <v>1143</v>
      </c>
      <c r="J86" s="251" t="s">
        <v>1157</v>
      </c>
    </row>
    <row r="87" spans="1:10" s="249" customFormat="1" ht="15">
      <c r="A87" s="256" t="s">
        <v>730</v>
      </c>
      <c r="B87" s="255" t="s">
        <v>575</v>
      </c>
      <c r="C87" s="255" t="s">
        <v>495</v>
      </c>
      <c r="D87" s="255" t="s">
        <v>833</v>
      </c>
      <c r="E87" s="257" t="s">
        <v>51</v>
      </c>
      <c r="F87" s="256" t="s">
        <v>1158</v>
      </c>
      <c r="G87" s="256" t="s">
        <v>1159</v>
      </c>
      <c r="H87" s="256" t="s">
        <v>1160</v>
      </c>
      <c r="I87" s="256" t="s">
        <v>1161</v>
      </c>
      <c r="J87" s="256" t="s">
        <v>1162</v>
      </c>
    </row>
    <row r="88" spans="1:10" s="249" customFormat="1" ht="60">
      <c r="A88" s="251" t="s">
        <v>749</v>
      </c>
      <c r="B88" s="250" t="s">
        <v>575</v>
      </c>
      <c r="C88" s="250" t="s">
        <v>129</v>
      </c>
      <c r="D88" s="250" t="s">
        <v>913</v>
      </c>
      <c r="E88" s="252" t="s">
        <v>52</v>
      </c>
      <c r="F88" s="251" t="s">
        <v>1163</v>
      </c>
      <c r="G88" s="251" t="s">
        <v>1164</v>
      </c>
      <c r="H88" s="251" t="s">
        <v>1165</v>
      </c>
      <c r="I88" s="251" t="s">
        <v>1166</v>
      </c>
      <c r="J88" s="251" t="s">
        <v>1167</v>
      </c>
    </row>
    <row r="89" spans="1:10" s="249" customFormat="1" ht="30">
      <c r="A89" s="251" t="s">
        <v>672</v>
      </c>
      <c r="B89" s="250" t="s">
        <v>569</v>
      </c>
      <c r="C89" s="250" t="s">
        <v>247</v>
      </c>
      <c r="D89" s="250" t="s">
        <v>845</v>
      </c>
      <c r="E89" s="252" t="s">
        <v>1</v>
      </c>
      <c r="F89" s="251" t="s">
        <v>992</v>
      </c>
      <c r="G89" s="251" t="s">
        <v>1168</v>
      </c>
      <c r="H89" s="251" t="s">
        <v>863</v>
      </c>
      <c r="I89" s="251" t="s">
        <v>1169</v>
      </c>
      <c r="J89" s="251" t="s">
        <v>1170</v>
      </c>
    </row>
    <row r="90" spans="1:10" s="249" customFormat="1" ht="60">
      <c r="A90" s="251" t="s">
        <v>747</v>
      </c>
      <c r="B90" s="250" t="s">
        <v>575</v>
      </c>
      <c r="C90" s="250" t="s">
        <v>133</v>
      </c>
      <c r="D90" s="250" t="s">
        <v>913</v>
      </c>
      <c r="E90" s="252" t="s">
        <v>51</v>
      </c>
      <c r="F90" s="251" t="s">
        <v>851</v>
      </c>
      <c r="G90" s="251" t="s">
        <v>1171</v>
      </c>
      <c r="H90" s="251" t="s">
        <v>1171</v>
      </c>
      <c r="I90" s="251" t="s">
        <v>1172</v>
      </c>
      <c r="J90" s="251" t="s">
        <v>1173</v>
      </c>
    </row>
    <row r="91" spans="1:10" s="249" customFormat="1" ht="15">
      <c r="A91" s="251" t="s">
        <v>692</v>
      </c>
      <c r="B91" s="250" t="s">
        <v>569</v>
      </c>
      <c r="C91" s="250" t="s">
        <v>119</v>
      </c>
      <c r="D91" s="250" t="s">
        <v>845</v>
      </c>
      <c r="E91" s="252" t="s">
        <v>1</v>
      </c>
      <c r="F91" s="251" t="s">
        <v>1029</v>
      </c>
      <c r="G91" s="251" t="s">
        <v>1174</v>
      </c>
      <c r="H91" s="251" t="s">
        <v>1079</v>
      </c>
      <c r="I91" s="251" t="s">
        <v>1172</v>
      </c>
      <c r="J91" s="251" t="s">
        <v>1175</v>
      </c>
    </row>
    <row r="92" spans="1:10" s="249" customFormat="1" ht="15">
      <c r="A92" s="256" t="s">
        <v>724</v>
      </c>
      <c r="B92" s="255" t="s">
        <v>575</v>
      </c>
      <c r="C92" s="255" t="s">
        <v>492</v>
      </c>
      <c r="D92" s="255" t="s">
        <v>833</v>
      </c>
      <c r="E92" s="257" t="s">
        <v>51</v>
      </c>
      <c r="F92" s="256" t="s">
        <v>840</v>
      </c>
      <c r="G92" s="256" t="s">
        <v>1176</v>
      </c>
      <c r="H92" s="256" t="s">
        <v>1177</v>
      </c>
      <c r="I92" s="256" t="s">
        <v>1172</v>
      </c>
      <c r="J92" s="256" t="s">
        <v>1178</v>
      </c>
    </row>
    <row r="93" spans="1:10" s="249" customFormat="1" ht="30">
      <c r="A93" s="251" t="s">
        <v>690</v>
      </c>
      <c r="B93" s="250" t="s">
        <v>575</v>
      </c>
      <c r="C93" s="250" t="s">
        <v>118</v>
      </c>
      <c r="D93" s="250" t="s">
        <v>950</v>
      </c>
      <c r="E93" s="252" t="s">
        <v>2</v>
      </c>
      <c r="F93" s="251" t="s">
        <v>1179</v>
      </c>
      <c r="G93" s="251" t="s">
        <v>1180</v>
      </c>
      <c r="H93" s="251" t="s">
        <v>1181</v>
      </c>
      <c r="I93" s="251" t="s">
        <v>1182</v>
      </c>
      <c r="J93" s="251" t="s">
        <v>1183</v>
      </c>
    </row>
    <row r="94" spans="1:10" s="249" customFormat="1" ht="15">
      <c r="A94" s="251" t="s">
        <v>768</v>
      </c>
      <c r="B94" s="250" t="s">
        <v>569</v>
      </c>
      <c r="C94" s="250" t="s">
        <v>769</v>
      </c>
      <c r="D94" s="250" t="s">
        <v>845</v>
      </c>
      <c r="E94" s="252" t="s">
        <v>79</v>
      </c>
      <c r="F94" s="251" t="s">
        <v>851</v>
      </c>
      <c r="G94" s="251" t="s">
        <v>1184</v>
      </c>
      <c r="H94" s="251" t="s">
        <v>1184</v>
      </c>
      <c r="I94" s="251" t="s">
        <v>1182</v>
      </c>
      <c r="J94" s="251" t="s">
        <v>1185</v>
      </c>
    </row>
    <row r="95" spans="1:10" s="249" customFormat="1" ht="15">
      <c r="A95" s="256" t="s">
        <v>720</v>
      </c>
      <c r="B95" s="255" t="s">
        <v>575</v>
      </c>
      <c r="C95" s="255" t="s">
        <v>490</v>
      </c>
      <c r="D95" s="255" t="s">
        <v>833</v>
      </c>
      <c r="E95" s="257" t="s">
        <v>51</v>
      </c>
      <c r="F95" s="256" t="s">
        <v>840</v>
      </c>
      <c r="G95" s="256" t="s">
        <v>1186</v>
      </c>
      <c r="H95" s="256" t="s">
        <v>1187</v>
      </c>
      <c r="I95" s="256" t="s">
        <v>1182</v>
      </c>
      <c r="J95" s="256" t="s">
        <v>1188</v>
      </c>
    </row>
    <row r="96" spans="1:10" s="249" customFormat="1" ht="60">
      <c r="A96" s="251" t="s">
        <v>737</v>
      </c>
      <c r="B96" s="250" t="s">
        <v>575</v>
      </c>
      <c r="C96" s="250" t="s">
        <v>132</v>
      </c>
      <c r="D96" s="250" t="s">
        <v>913</v>
      </c>
      <c r="E96" s="252" t="s">
        <v>51</v>
      </c>
      <c r="F96" s="251" t="s">
        <v>851</v>
      </c>
      <c r="G96" s="251" t="s">
        <v>1189</v>
      </c>
      <c r="H96" s="251" t="s">
        <v>1189</v>
      </c>
      <c r="I96" s="251" t="s">
        <v>1182</v>
      </c>
      <c r="J96" s="251" t="s">
        <v>1190</v>
      </c>
    </row>
    <row r="97" spans="1:10" s="249" customFormat="1" ht="45">
      <c r="A97" s="251" t="s">
        <v>592</v>
      </c>
      <c r="B97" s="250" t="s">
        <v>575</v>
      </c>
      <c r="C97" s="250" t="s">
        <v>593</v>
      </c>
      <c r="D97" s="250" t="s">
        <v>997</v>
      </c>
      <c r="E97" s="252" t="s">
        <v>581</v>
      </c>
      <c r="F97" s="251" t="s">
        <v>1191</v>
      </c>
      <c r="G97" s="251" t="s">
        <v>1192</v>
      </c>
      <c r="H97" s="251" t="s">
        <v>1193</v>
      </c>
      <c r="I97" s="251" t="s">
        <v>1182</v>
      </c>
      <c r="J97" s="251" t="s">
        <v>1194</v>
      </c>
    </row>
    <row r="98" spans="1:10" s="249" customFormat="1" ht="15">
      <c r="A98" s="256" t="s">
        <v>718</v>
      </c>
      <c r="B98" s="255" t="s">
        <v>575</v>
      </c>
      <c r="C98" s="255" t="s">
        <v>489</v>
      </c>
      <c r="D98" s="255" t="s">
        <v>833</v>
      </c>
      <c r="E98" s="257" t="s">
        <v>51</v>
      </c>
      <c r="F98" s="256" t="s">
        <v>840</v>
      </c>
      <c r="G98" s="256" t="s">
        <v>1195</v>
      </c>
      <c r="H98" s="256" t="s">
        <v>1196</v>
      </c>
      <c r="I98" s="256" t="s">
        <v>1182</v>
      </c>
      <c r="J98" s="256" t="s">
        <v>1197</v>
      </c>
    </row>
    <row r="99" spans="1:10" s="249" customFormat="1" ht="45">
      <c r="A99" s="251" t="s">
        <v>578</v>
      </c>
      <c r="B99" s="250" t="s">
        <v>575</v>
      </c>
      <c r="C99" s="250" t="s">
        <v>88</v>
      </c>
      <c r="D99" s="250" t="s">
        <v>997</v>
      </c>
      <c r="E99" s="252" t="s">
        <v>2</v>
      </c>
      <c r="F99" s="251" t="s">
        <v>1198</v>
      </c>
      <c r="G99" s="251" t="s">
        <v>1199</v>
      </c>
      <c r="H99" s="251" t="s">
        <v>1200</v>
      </c>
      <c r="I99" s="251" t="s">
        <v>1201</v>
      </c>
      <c r="J99" s="251" t="s">
        <v>1202</v>
      </c>
    </row>
    <row r="100" spans="1:10" s="249" customFormat="1" ht="60">
      <c r="A100" s="251" t="s">
        <v>701</v>
      </c>
      <c r="B100" s="250" t="s">
        <v>575</v>
      </c>
      <c r="C100" s="250" t="s">
        <v>131</v>
      </c>
      <c r="D100" s="250" t="s">
        <v>913</v>
      </c>
      <c r="E100" s="252" t="s">
        <v>51</v>
      </c>
      <c r="F100" s="251" t="s">
        <v>840</v>
      </c>
      <c r="G100" s="251" t="s">
        <v>1203</v>
      </c>
      <c r="H100" s="251" t="s">
        <v>1204</v>
      </c>
      <c r="I100" s="251" t="s">
        <v>1201</v>
      </c>
      <c r="J100" s="251" t="s">
        <v>1205</v>
      </c>
    </row>
    <row r="101" spans="1:10" s="249" customFormat="1" ht="30">
      <c r="A101" s="251" t="s">
        <v>732</v>
      </c>
      <c r="B101" s="250" t="s">
        <v>569</v>
      </c>
      <c r="C101" s="250" t="s">
        <v>500</v>
      </c>
      <c r="D101" s="250" t="s">
        <v>845</v>
      </c>
      <c r="E101" s="252" t="s">
        <v>733</v>
      </c>
      <c r="F101" s="251" t="s">
        <v>851</v>
      </c>
      <c r="G101" s="251" t="s">
        <v>1206</v>
      </c>
      <c r="H101" s="251" t="s">
        <v>1206</v>
      </c>
      <c r="I101" s="251" t="s">
        <v>1201</v>
      </c>
      <c r="J101" s="251" t="s">
        <v>1207</v>
      </c>
    </row>
    <row r="102" spans="1:10" s="249" customFormat="1" ht="15">
      <c r="A102" s="251" t="s">
        <v>770</v>
      </c>
      <c r="B102" s="250" t="s">
        <v>569</v>
      </c>
      <c r="C102" s="250" t="s">
        <v>771</v>
      </c>
      <c r="D102" s="250" t="s">
        <v>845</v>
      </c>
      <c r="E102" s="252" t="s">
        <v>79</v>
      </c>
      <c r="F102" s="251" t="s">
        <v>851</v>
      </c>
      <c r="G102" s="251" t="s">
        <v>1208</v>
      </c>
      <c r="H102" s="251" t="s">
        <v>1208</v>
      </c>
      <c r="I102" s="251" t="s">
        <v>1209</v>
      </c>
      <c r="J102" s="251" t="s">
        <v>1210</v>
      </c>
    </row>
    <row r="103" spans="1:10" s="249" customFormat="1" ht="15">
      <c r="A103" s="251" t="s">
        <v>773</v>
      </c>
      <c r="B103" s="250" t="s">
        <v>704</v>
      </c>
      <c r="C103" s="250" t="s">
        <v>774</v>
      </c>
      <c r="D103" s="250" t="s">
        <v>1211</v>
      </c>
      <c r="E103" s="252" t="s">
        <v>79</v>
      </c>
      <c r="F103" s="251" t="s">
        <v>851</v>
      </c>
      <c r="G103" s="251" t="s">
        <v>1208</v>
      </c>
      <c r="H103" s="251" t="s">
        <v>1208</v>
      </c>
      <c r="I103" s="251" t="s">
        <v>1209</v>
      </c>
      <c r="J103" s="251" t="s">
        <v>1212</v>
      </c>
    </row>
    <row r="104" spans="1:10" s="249" customFormat="1" ht="30">
      <c r="A104" s="251" t="s">
        <v>576</v>
      </c>
      <c r="B104" s="250" t="s">
        <v>569</v>
      </c>
      <c r="C104" s="250" t="s">
        <v>85</v>
      </c>
      <c r="D104" s="250" t="s">
        <v>845</v>
      </c>
      <c r="E104" s="252" t="s">
        <v>1</v>
      </c>
      <c r="F104" s="251" t="s">
        <v>1213</v>
      </c>
      <c r="G104" s="251" t="s">
        <v>999</v>
      </c>
      <c r="H104" s="251" t="s">
        <v>1214</v>
      </c>
      <c r="I104" s="251" t="s">
        <v>1209</v>
      </c>
      <c r="J104" s="251" t="s">
        <v>1215</v>
      </c>
    </row>
    <row r="105" spans="1:10" s="249" customFormat="1" ht="15">
      <c r="A105" s="251" t="s">
        <v>596</v>
      </c>
      <c r="B105" s="250" t="s">
        <v>569</v>
      </c>
      <c r="C105" s="250" t="s">
        <v>86</v>
      </c>
      <c r="D105" s="250" t="s">
        <v>845</v>
      </c>
      <c r="E105" s="252" t="s">
        <v>2</v>
      </c>
      <c r="F105" s="251" t="s">
        <v>1110</v>
      </c>
      <c r="G105" s="251" t="s">
        <v>1216</v>
      </c>
      <c r="H105" s="251" t="s">
        <v>1217</v>
      </c>
      <c r="I105" s="251" t="s">
        <v>1209</v>
      </c>
      <c r="J105" s="251" t="s">
        <v>1218</v>
      </c>
    </row>
    <row r="106" spans="1:10" s="249" customFormat="1" ht="30">
      <c r="A106" s="251" t="s">
        <v>676</v>
      </c>
      <c r="B106" s="250" t="s">
        <v>575</v>
      </c>
      <c r="C106" s="250" t="s">
        <v>125</v>
      </c>
      <c r="D106" s="250" t="s">
        <v>982</v>
      </c>
      <c r="E106" s="252" t="s">
        <v>1</v>
      </c>
      <c r="F106" s="251" t="s">
        <v>992</v>
      </c>
      <c r="G106" s="251" t="s">
        <v>1219</v>
      </c>
      <c r="H106" s="251" t="s">
        <v>1220</v>
      </c>
      <c r="I106" s="251" t="s">
        <v>1209</v>
      </c>
      <c r="J106" s="251" t="s">
        <v>1221</v>
      </c>
    </row>
    <row r="107" spans="1:10" s="249" customFormat="1" ht="30">
      <c r="A107" s="251" t="s">
        <v>583</v>
      </c>
      <c r="B107" s="250" t="s">
        <v>575</v>
      </c>
      <c r="C107" s="250" t="s">
        <v>87</v>
      </c>
      <c r="D107" s="250" t="s">
        <v>897</v>
      </c>
      <c r="E107" s="252" t="s">
        <v>2</v>
      </c>
      <c r="F107" s="251" t="s">
        <v>1222</v>
      </c>
      <c r="G107" s="251" t="s">
        <v>932</v>
      </c>
      <c r="H107" s="251" t="s">
        <v>1223</v>
      </c>
      <c r="I107" s="251" t="s">
        <v>1209</v>
      </c>
      <c r="J107" s="251" t="s">
        <v>1224</v>
      </c>
    </row>
    <row r="108" spans="1:10" s="249" customFormat="1" ht="15">
      <c r="A108" s="256" t="s">
        <v>728</v>
      </c>
      <c r="B108" s="255" t="s">
        <v>575</v>
      </c>
      <c r="C108" s="255" t="s">
        <v>494</v>
      </c>
      <c r="D108" s="255" t="s">
        <v>833</v>
      </c>
      <c r="E108" s="257" t="s">
        <v>51</v>
      </c>
      <c r="F108" s="256" t="s">
        <v>972</v>
      </c>
      <c r="G108" s="256" t="s">
        <v>1225</v>
      </c>
      <c r="H108" s="256" t="s">
        <v>1226</v>
      </c>
      <c r="I108" s="256" t="s">
        <v>1209</v>
      </c>
      <c r="J108" s="256" t="s">
        <v>1227</v>
      </c>
    </row>
    <row r="109" spans="1:10" s="249" customFormat="1" ht="45">
      <c r="A109" s="251" t="s">
        <v>743</v>
      </c>
      <c r="B109" s="250" t="s">
        <v>569</v>
      </c>
      <c r="C109" s="250" t="s">
        <v>498</v>
      </c>
      <c r="D109" s="250" t="s">
        <v>845</v>
      </c>
      <c r="E109" s="252" t="s">
        <v>733</v>
      </c>
      <c r="F109" s="251" t="s">
        <v>851</v>
      </c>
      <c r="G109" s="251" t="s">
        <v>1228</v>
      </c>
      <c r="H109" s="251" t="s">
        <v>1228</v>
      </c>
      <c r="I109" s="251" t="s">
        <v>1229</v>
      </c>
      <c r="J109" s="251" t="s">
        <v>1230</v>
      </c>
    </row>
    <row r="110" spans="1:10" s="249" customFormat="1" ht="45">
      <c r="A110" s="256" t="s">
        <v>708</v>
      </c>
      <c r="B110" s="255" t="s">
        <v>569</v>
      </c>
      <c r="C110" s="255" t="s">
        <v>487</v>
      </c>
      <c r="D110" s="255" t="s">
        <v>833</v>
      </c>
      <c r="E110" s="257" t="s">
        <v>11</v>
      </c>
      <c r="F110" s="256" t="s">
        <v>840</v>
      </c>
      <c r="G110" s="256" t="s">
        <v>1231</v>
      </c>
      <c r="H110" s="256" t="s">
        <v>1232</v>
      </c>
      <c r="I110" s="256" t="s">
        <v>1229</v>
      </c>
      <c r="J110" s="256" t="s">
        <v>1230</v>
      </c>
    </row>
    <row r="111" spans="1:10" s="249" customFormat="1" ht="45">
      <c r="A111" s="251" t="s">
        <v>784</v>
      </c>
      <c r="B111" s="250" t="s">
        <v>575</v>
      </c>
      <c r="C111" s="250" t="s">
        <v>265</v>
      </c>
      <c r="D111" s="250" t="s">
        <v>1233</v>
      </c>
      <c r="E111" s="252" t="s">
        <v>1</v>
      </c>
      <c r="F111" s="251" t="s">
        <v>1034</v>
      </c>
      <c r="G111" s="251" t="s">
        <v>1234</v>
      </c>
      <c r="H111" s="251" t="s">
        <v>1235</v>
      </c>
      <c r="I111" s="251" t="s">
        <v>1229</v>
      </c>
      <c r="J111" s="251" t="s">
        <v>1236</v>
      </c>
    </row>
    <row r="112" spans="1:10" s="249" customFormat="1" ht="15.75">
      <c r="A112" s="304"/>
      <c r="B112" s="304"/>
      <c r="C112" s="304"/>
      <c r="D112" s="260"/>
      <c r="E112" s="261"/>
      <c r="G112" s="305" t="s">
        <v>825</v>
      </c>
      <c r="H112" s="304"/>
      <c r="J112" s="263">
        <v>72425.66</v>
      </c>
    </row>
    <row r="113" spans="1:10" s="249" customFormat="1" ht="15.75">
      <c r="A113" s="304"/>
      <c r="B113" s="304"/>
      <c r="C113" s="304"/>
      <c r="D113" s="260"/>
      <c r="E113" s="261"/>
      <c r="G113" s="305" t="s">
        <v>826</v>
      </c>
      <c r="H113" s="304"/>
      <c r="J113" s="263">
        <v>18234.45</v>
      </c>
    </row>
    <row r="114" spans="1:10" s="249" customFormat="1" ht="15.75">
      <c r="A114" s="304"/>
      <c r="B114" s="304"/>
      <c r="C114" s="304"/>
      <c r="D114" s="260"/>
      <c r="E114" s="261"/>
      <c r="G114" s="305" t="s">
        <v>827</v>
      </c>
      <c r="H114" s="304"/>
      <c r="J114" s="263">
        <v>90660.11</v>
      </c>
    </row>
    <row r="115" ht="15">
      <c r="F115" s="6"/>
    </row>
    <row r="120" spans="3:6" ht="15">
      <c r="C120" s="208" t="s">
        <v>5</v>
      </c>
      <c r="D120" s="206" t="s">
        <v>24</v>
      </c>
      <c r="E120" s="206"/>
      <c r="F120" s="206"/>
    </row>
    <row r="121" ht="15">
      <c r="D121" s="1" t="s">
        <v>554</v>
      </c>
    </row>
  </sheetData>
  <sheetProtection/>
  <mergeCells count="14">
    <mergeCell ref="A112:C112"/>
    <mergeCell ref="G112:H112"/>
    <mergeCell ref="A113:C113"/>
    <mergeCell ref="G113:H113"/>
    <mergeCell ref="A114:C114"/>
    <mergeCell ref="G114:H114"/>
    <mergeCell ref="A8:J8"/>
    <mergeCell ref="A9:J9"/>
    <mergeCell ref="F3:H6"/>
    <mergeCell ref="I4:J4"/>
    <mergeCell ref="A3:B6"/>
    <mergeCell ref="A1:H2"/>
    <mergeCell ref="C3:E3"/>
    <mergeCell ref="C4:E6"/>
  </mergeCells>
  <printOptions/>
  <pageMargins left="0.5118110236220472" right="0.5118110236220472" top="0.7874015748031497" bottom="0.7874015748031497" header="0.31496062992125984" footer="0.31496062992125984"/>
  <pageSetup fitToHeight="1000" horizontalDpi="600" verticalDpi="600" orientation="landscape" paperSize="9" scale="50" r:id="rId2"/>
  <headerFooter>
    <oddFooter>&amp;CPágina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="55" zoomScaleNormal="70" zoomScaleSheetLayoutView="55" zoomScalePageLayoutView="0" workbookViewId="0" topLeftCell="A4">
      <selection activeCell="D69" sqref="D69"/>
    </sheetView>
  </sheetViews>
  <sheetFormatPr defaultColWidth="9.00390625" defaultRowHeight="14.25"/>
  <cols>
    <col min="1" max="1" width="12.625" style="1" customWidth="1"/>
    <col min="2" max="2" width="13.125" style="1" bestFit="1" customWidth="1"/>
    <col min="3" max="3" width="14.375" style="1" customWidth="1"/>
    <col min="4" max="4" width="65.625" style="1" customWidth="1"/>
    <col min="5" max="5" width="16.375" style="1" customWidth="1"/>
    <col min="6" max="6" width="15.25390625" style="6" customWidth="1"/>
    <col min="7" max="7" width="14.625" style="1" bestFit="1" customWidth="1"/>
    <col min="8" max="8" width="23.375" style="1" bestFit="1" customWidth="1"/>
    <col min="9" max="9" width="20.50390625" style="1" bestFit="1" customWidth="1"/>
    <col min="10" max="10" width="11.625" style="1" bestFit="1" customWidth="1"/>
    <col min="11" max="16384" width="9.00390625" style="1" customWidth="1"/>
  </cols>
  <sheetData>
    <row r="1" spans="1:10" ht="15.75" customHeight="1" thickBot="1">
      <c r="A1" s="343" t="s">
        <v>46</v>
      </c>
      <c r="B1" s="344"/>
      <c r="C1" s="344"/>
      <c r="D1" s="344"/>
      <c r="E1" s="344"/>
      <c r="F1" s="344"/>
      <c r="G1" s="344"/>
      <c r="H1" s="345"/>
      <c r="I1" s="101" t="s">
        <v>3</v>
      </c>
      <c r="J1" s="102" t="str">
        <f>DADOS!C2</f>
        <v>R00</v>
      </c>
    </row>
    <row r="2" spans="1:10" s="5" customFormat="1" ht="16.5" thickBot="1">
      <c r="A2" s="346"/>
      <c r="B2" s="347"/>
      <c r="C2" s="347"/>
      <c r="D2" s="347"/>
      <c r="E2" s="347"/>
      <c r="F2" s="347"/>
      <c r="G2" s="347"/>
      <c r="H2" s="348"/>
      <c r="I2" s="44" t="s">
        <v>14</v>
      </c>
      <c r="J2" s="103">
        <f>DADOS!C4</f>
        <v>44620</v>
      </c>
    </row>
    <row r="3" spans="1:10" s="5" customFormat="1" ht="15" customHeight="1">
      <c r="A3" s="331" t="s">
        <v>15</v>
      </c>
      <c r="B3" s="332"/>
      <c r="C3" s="333"/>
      <c r="D3" s="358" t="s">
        <v>16</v>
      </c>
      <c r="E3" s="359"/>
      <c r="F3" s="340" t="s">
        <v>13</v>
      </c>
      <c r="G3" s="332"/>
      <c r="H3" s="333"/>
      <c r="I3" s="45" t="s">
        <v>17</v>
      </c>
      <c r="J3" s="104"/>
    </row>
    <row r="4" spans="1:10" s="5" customFormat="1" ht="48" customHeight="1" thickBot="1">
      <c r="A4" s="334"/>
      <c r="B4" s="335"/>
      <c r="C4" s="336"/>
      <c r="D4" s="354" t="str">
        <f>DADOS!C3</f>
        <v>PROJETO DE COMBATE E PREVENÇÃO AO INCÊNDIO - CEIM JARDIM REDENTOR</v>
      </c>
      <c r="E4" s="355"/>
      <c r="F4" s="341"/>
      <c r="G4" s="335"/>
      <c r="H4" s="336"/>
      <c r="I4" s="352" t="str">
        <f>DADOS!C7</f>
        <v>SINAPI - 02/2022 - Minas Gerais
SICRO3 - 10/2021 - Minas Gerais
SETOP - 01/2022 - Minas Gerais
SUDECAP - 01/2022 - Minas Gerais</v>
      </c>
      <c r="J4" s="353"/>
    </row>
    <row r="5" spans="1:10" s="5" customFormat="1" ht="21" customHeight="1" thickBot="1">
      <c r="A5" s="334"/>
      <c r="B5" s="335"/>
      <c r="C5" s="336"/>
      <c r="D5" s="354"/>
      <c r="E5" s="355"/>
      <c r="F5" s="341"/>
      <c r="G5" s="335"/>
      <c r="H5" s="336"/>
      <c r="I5" s="46" t="s">
        <v>18</v>
      </c>
      <c r="J5" s="105">
        <f>DADOS!C5</f>
        <v>0.2652</v>
      </c>
    </row>
    <row r="6" spans="1:10" s="5" customFormat="1" ht="20.25" customHeight="1" thickBot="1">
      <c r="A6" s="337"/>
      <c r="B6" s="338"/>
      <c r="C6" s="339"/>
      <c r="D6" s="356"/>
      <c r="E6" s="357"/>
      <c r="F6" s="342"/>
      <c r="G6" s="338"/>
      <c r="H6" s="339"/>
      <c r="I6" s="47" t="s">
        <v>19</v>
      </c>
      <c r="J6" s="105">
        <f>DADOS!C6</f>
        <v>0.2025</v>
      </c>
    </row>
    <row r="7" spans="1:10" s="5" customFormat="1" ht="7.5" customHeight="1" thickBot="1">
      <c r="A7" s="106"/>
      <c r="B7" s="68"/>
      <c r="C7" s="68"/>
      <c r="D7" s="33"/>
      <c r="E7" s="33"/>
      <c r="F7" s="68"/>
      <c r="G7" s="68"/>
      <c r="H7" s="68"/>
      <c r="I7" s="34"/>
      <c r="J7" s="107"/>
    </row>
    <row r="8" spans="1:10" s="5" customFormat="1" ht="21.75" customHeight="1" thickBot="1">
      <c r="A8" s="349" t="str">
        <f>A1&amp;" DE PROJETO EXECUTIVO - "&amp;D4</f>
        <v>COMPOSIÇÕES DE CUSTO DE PROJETO EXECUTIVO - PROJETO DE COMBATE E PREVENÇÃO AO INCÊNDIO - CEIM JARDIM REDENTOR</v>
      </c>
      <c r="B8" s="350"/>
      <c r="C8" s="350"/>
      <c r="D8" s="350"/>
      <c r="E8" s="350"/>
      <c r="F8" s="350"/>
      <c r="G8" s="350"/>
      <c r="H8" s="350"/>
      <c r="I8" s="350"/>
      <c r="J8" s="351"/>
    </row>
    <row r="9" spans="1:10" ht="25.5">
      <c r="A9" s="220" t="s">
        <v>1274</v>
      </c>
      <c r="B9" s="221" t="s">
        <v>759</v>
      </c>
      <c r="C9" s="220" t="s">
        <v>704</v>
      </c>
      <c r="D9" s="220" t="s">
        <v>137</v>
      </c>
      <c r="E9" s="328" t="s">
        <v>982</v>
      </c>
      <c r="F9" s="328"/>
      <c r="G9" s="222" t="s">
        <v>63</v>
      </c>
      <c r="H9" s="227">
        <v>1</v>
      </c>
      <c r="I9" s="223">
        <v>11.85</v>
      </c>
      <c r="J9" s="223">
        <v>11.85</v>
      </c>
    </row>
    <row r="10" spans="1:10" ht="25.5">
      <c r="A10" s="228" t="s">
        <v>1275</v>
      </c>
      <c r="B10" s="229" t="s">
        <v>1276</v>
      </c>
      <c r="C10" s="228" t="s">
        <v>575</v>
      </c>
      <c r="D10" s="228" t="s">
        <v>1277</v>
      </c>
      <c r="E10" s="329" t="s">
        <v>1278</v>
      </c>
      <c r="F10" s="329"/>
      <c r="G10" s="230" t="s">
        <v>1279</v>
      </c>
      <c r="H10" s="231">
        <v>0.3</v>
      </c>
      <c r="I10" s="232">
        <v>21.68</v>
      </c>
      <c r="J10" s="232">
        <v>6.5</v>
      </c>
    </row>
    <row r="11" spans="1:10" ht="25.5">
      <c r="A11" s="228" t="s">
        <v>1275</v>
      </c>
      <c r="B11" s="229" t="s">
        <v>1280</v>
      </c>
      <c r="C11" s="228" t="s">
        <v>575</v>
      </c>
      <c r="D11" s="228" t="s">
        <v>1281</v>
      </c>
      <c r="E11" s="329" t="s">
        <v>1278</v>
      </c>
      <c r="F11" s="329"/>
      <c r="G11" s="230" t="s">
        <v>1279</v>
      </c>
      <c r="H11" s="231">
        <v>0.3</v>
      </c>
      <c r="I11" s="232">
        <v>15.16</v>
      </c>
      <c r="J11" s="232">
        <v>4.54</v>
      </c>
    </row>
    <row r="12" spans="1:10" ht="21.75" customHeight="1">
      <c r="A12" s="233" t="s">
        <v>1282</v>
      </c>
      <c r="B12" s="234" t="s">
        <v>1283</v>
      </c>
      <c r="C12" s="233" t="s">
        <v>575</v>
      </c>
      <c r="D12" s="233" t="s">
        <v>1284</v>
      </c>
      <c r="E12" s="330" t="s">
        <v>833</v>
      </c>
      <c r="F12" s="330"/>
      <c r="G12" s="235" t="s">
        <v>1285</v>
      </c>
      <c r="H12" s="236">
        <v>0.06</v>
      </c>
      <c r="I12" s="237">
        <v>13.64</v>
      </c>
      <c r="J12" s="237">
        <v>0.81</v>
      </c>
    </row>
    <row r="13" spans="1:10" ht="15">
      <c r="A13" s="238"/>
      <c r="B13" s="238"/>
      <c r="C13" s="238"/>
      <c r="D13" s="238"/>
      <c r="E13" s="238" t="s">
        <v>1286</v>
      </c>
      <c r="F13" s="239">
        <v>7.81</v>
      </c>
      <c r="G13" s="238" t="s">
        <v>1287</v>
      </c>
      <c r="H13" s="239">
        <v>0</v>
      </c>
      <c r="I13" s="238" t="s">
        <v>1288</v>
      </c>
      <c r="J13" s="239">
        <v>7.81</v>
      </c>
    </row>
    <row r="14" spans="1:10" ht="15.75" thickBot="1">
      <c r="A14" s="238"/>
      <c r="B14" s="238"/>
      <c r="C14" s="238"/>
      <c r="D14" s="238"/>
      <c r="E14" s="238" t="s">
        <v>1289</v>
      </c>
      <c r="F14" s="239">
        <v>3.14</v>
      </c>
      <c r="G14" s="238"/>
      <c r="H14" s="326" t="s">
        <v>1290</v>
      </c>
      <c r="I14" s="326"/>
      <c r="J14" s="239">
        <v>14.99</v>
      </c>
    </row>
    <row r="15" spans="1:10" ht="15.75" thickTop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</row>
    <row r="16" spans="1:10" ht="15">
      <c r="A16" s="241" t="s">
        <v>761</v>
      </c>
      <c r="B16" s="242" t="s">
        <v>26</v>
      </c>
      <c r="C16" s="241" t="s">
        <v>27</v>
      </c>
      <c r="D16" s="241" t="s">
        <v>28</v>
      </c>
      <c r="E16" s="327" t="s">
        <v>31</v>
      </c>
      <c r="F16" s="327"/>
      <c r="G16" s="243" t="s">
        <v>1291</v>
      </c>
      <c r="H16" s="242" t="s">
        <v>1292</v>
      </c>
      <c r="I16" s="242" t="s">
        <v>1293</v>
      </c>
      <c r="J16" s="242" t="s">
        <v>0</v>
      </c>
    </row>
    <row r="17" spans="1:10" ht="25.5">
      <c r="A17" s="220" t="s">
        <v>1274</v>
      </c>
      <c r="B17" s="221" t="s">
        <v>762</v>
      </c>
      <c r="C17" s="220" t="s">
        <v>704</v>
      </c>
      <c r="D17" s="220" t="s">
        <v>139</v>
      </c>
      <c r="E17" s="328" t="s">
        <v>850</v>
      </c>
      <c r="F17" s="328"/>
      <c r="G17" s="222" t="s">
        <v>51</v>
      </c>
      <c r="H17" s="227">
        <v>1</v>
      </c>
      <c r="I17" s="223">
        <v>10.3</v>
      </c>
      <c r="J17" s="223">
        <v>10.3</v>
      </c>
    </row>
    <row r="18" spans="1:10" ht="25.5">
      <c r="A18" s="228" t="s">
        <v>1275</v>
      </c>
      <c r="B18" s="229" t="s">
        <v>1294</v>
      </c>
      <c r="C18" s="228" t="s">
        <v>575</v>
      </c>
      <c r="D18" s="228" t="s">
        <v>1295</v>
      </c>
      <c r="E18" s="329" t="s">
        <v>1278</v>
      </c>
      <c r="F18" s="329"/>
      <c r="G18" s="230" t="s">
        <v>1279</v>
      </c>
      <c r="H18" s="231">
        <v>0.5</v>
      </c>
      <c r="I18" s="232">
        <v>20.61</v>
      </c>
      <c r="J18" s="232">
        <v>10.3</v>
      </c>
    </row>
    <row r="19" spans="1:10" ht="15">
      <c r="A19" s="238"/>
      <c r="B19" s="238"/>
      <c r="C19" s="238"/>
      <c r="D19" s="238"/>
      <c r="E19" s="238" t="s">
        <v>1286</v>
      </c>
      <c r="F19" s="239">
        <v>7.86</v>
      </c>
      <c r="G19" s="238" t="s">
        <v>1287</v>
      </c>
      <c r="H19" s="239">
        <v>0</v>
      </c>
      <c r="I19" s="238" t="s">
        <v>1288</v>
      </c>
      <c r="J19" s="239">
        <v>7.86</v>
      </c>
    </row>
    <row r="20" spans="1:10" ht="15.75" thickBot="1">
      <c r="A20" s="238"/>
      <c r="B20" s="238"/>
      <c r="C20" s="238"/>
      <c r="D20" s="238"/>
      <c r="E20" s="238" t="s">
        <v>1289</v>
      </c>
      <c r="F20" s="239">
        <v>2.73</v>
      </c>
      <c r="G20" s="238"/>
      <c r="H20" s="326" t="s">
        <v>1290</v>
      </c>
      <c r="I20" s="326"/>
      <c r="J20" s="239">
        <v>13.03</v>
      </c>
    </row>
    <row r="21" spans="1:10" ht="15.75" thickTop="1">
      <c r="A21" s="240"/>
      <c r="B21" s="240"/>
      <c r="C21" s="240"/>
      <c r="D21" s="240"/>
      <c r="E21" s="240"/>
      <c r="F21" s="240"/>
      <c r="G21" s="240"/>
      <c r="H21" s="240"/>
      <c r="I21" s="240"/>
      <c r="J21" s="240"/>
    </row>
    <row r="22" spans="1:10" ht="15">
      <c r="A22" s="241" t="s">
        <v>772</v>
      </c>
      <c r="B22" s="242" t="s">
        <v>26</v>
      </c>
      <c r="C22" s="241" t="s">
        <v>27</v>
      </c>
      <c r="D22" s="241" t="s">
        <v>28</v>
      </c>
      <c r="E22" s="327" t="s">
        <v>31</v>
      </c>
      <c r="F22" s="327"/>
      <c r="G22" s="243" t="s">
        <v>1291</v>
      </c>
      <c r="H22" s="242" t="s">
        <v>1292</v>
      </c>
      <c r="I22" s="242" t="s">
        <v>1293</v>
      </c>
      <c r="J22" s="242" t="s">
        <v>0</v>
      </c>
    </row>
    <row r="23" spans="1:10" ht="25.5">
      <c r="A23" s="220" t="s">
        <v>1274</v>
      </c>
      <c r="B23" s="221" t="s">
        <v>773</v>
      </c>
      <c r="C23" s="220" t="s">
        <v>704</v>
      </c>
      <c r="D23" s="220" t="s">
        <v>774</v>
      </c>
      <c r="E23" s="328" t="s">
        <v>1211</v>
      </c>
      <c r="F23" s="328"/>
      <c r="G23" s="222" t="s">
        <v>79</v>
      </c>
      <c r="H23" s="227">
        <v>1</v>
      </c>
      <c r="I23" s="223">
        <v>17.98</v>
      </c>
      <c r="J23" s="223">
        <v>17.98</v>
      </c>
    </row>
    <row r="24" spans="1:10" ht="25.5">
      <c r="A24" s="228" t="s">
        <v>1275</v>
      </c>
      <c r="B24" s="229" t="s">
        <v>1296</v>
      </c>
      <c r="C24" s="228" t="s">
        <v>569</v>
      </c>
      <c r="D24" s="228" t="s">
        <v>1295</v>
      </c>
      <c r="E24" s="329" t="s">
        <v>845</v>
      </c>
      <c r="F24" s="329"/>
      <c r="G24" s="230" t="s">
        <v>1297</v>
      </c>
      <c r="H24" s="231">
        <v>0.5</v>
      </c>
      <c r="I24" s="232">
        <v>20.61</v>
      </c>
      <c r="J24" s="232">
        <v>10.3</v>
      </c>
    </row>
    <row r="25" spans="1:10" ht="38.25">
      <c r="A25" s="233" t="s">
        <v>1282</v>
      </c>
      <c r="B25" s="234" t="s">
        <v>1298</v>
      </c>
      <c r="C25" s="233" t="s">
        <v>569</v>
      </c>
      <c r="D25" s="233" t="s">
        <v>1299</v>
      </c>
      <c r="E25" s="330" t="s">
        <v>833</v>
      </c>
      <c r="F25" s="330"/>
      <c r="G25" s="235" t="s">
        <v>733</v>
      </c>
      <c r="H25" s="236">
        <v>1</v>
      </c>
      <c r="I25" s="237">
        <v>7.68</v>
      </c>
      <c r="J25" s="237">
        <v>7.68</v>
      </c>
    </row>
    <row r="26" spans="1:10" ht="15">
      <c r="A26" s="238"/>
      <c r="B26" s="238"/>
      <c r="C26" s="238"/>
      <c r="D26" s="238"/>
      <c r="E26" s="238" t="s">
        <v>1286</v>
      </c>
      <c r="F26" s="239">
        <v>7.73</v>
      </c>
      <c r="G26" s="238" t="s">
        <v>1287</v>
      </c>
      <c r="H26" s="239">
        <v>0</v>
      </c>
      <c r="I26" s="238" t="s">
        <v>1288</v>
      </c>
      <c r="J26" s="239">
        <v>7.73</v>
      </c>
    </row>
    <row r="27" spans="1:10" ht="15.75" thickBot="1">
      <c r="A27" s="238"/>
      <c r="B27" s="238"/>
      <c r="C27" s="238"/>
      <c r="D27" s="238"/>
      <c r="E27" s="238" t="s">
        <v>1289</v>
      </c>
      <c r="F27" s="239">
        <v>4.76</v>
      </c>
      <c r="G27" s="238"/>
      <c r="H27" s="326" t="s">
        <v>1290</v>
      </c>
      <c r="I27" s="326"/>
      <c r="J27" s="239">
        <v>22.74</v>
      </c>
    </row>
    <row r="28" spans="1:10" ht="15.75" thickTop="1">
      <c r="A28" s="240"/>
      <c r="B28" s="240"/>
      <c r="C28" s="240"/>
      <c r="D28" s="240"/>
      <c r="E28" s="240"/>
      <c r="F28" s="240"/>
      <c r="G28" s="240"/>
      <c r="H28" s="240"/>
      <c r="I28" s="240"/>
      <c r="J28" s="240"/>
    </row>
    <row r="29" spans="1:10" ht="15">
      <c r="A29" s="241" t="s">
        <v>779</v>
      </c>
      <c r="B29" s="242" t="s">
        <v>26</v>
      </c>
      <c r="C29" s="241" t="s">
        <v>27</v>
      </c>
      <c r="D29" s="241" t="s">
        <v>28</v>
      </c>
      <c r="E29" s="327" t="s">
        <v>31</v>
      </c>
      <c r="F29" s="327"/>
      <c r="G29" s="243" t="s">
        <v>1291</v>
      </c>
      <c r="H29" s="242" t="s">
        <v>1292</v>
      </c>
      <c r="I29" s="242" t="s">
        <v>1293</v>
      </c>
      <c r="J29" s="242" t="s">
        <v>0</v>
      </c>
    </row>
    <row r="30" spans="1:10" ht="51">
      <c r="A30" s="220" t="s">
        <v>1274</v>
      </c>
      <c r="B30" s="221" t="s">
        <v>780</v>
      </c>
      <c r="C30" s="220" t="s">
        <v>704</v>
      </c>
      <c r="D30" s="220" t="s">
        <v>145</v>
      </c>
      <c r="E30" s="328" t="s">
        <v>839</v>
      </c>
      <c r="F30" s="328"/>
      <c r="G30" s="222" t="s">
        <v>51</v>
      </c>
      <c r="H30" s="227">
        <v>1</v>
      </c>
      <c r="I30" s="223">
        <v>2418.23</v>
      </c>
      <c r="J30" s="223">
        <v>2418.23</v>
      </c>
    </row>
    <row r="31" spans="1:10" ht="34.5" customHeight="1">
      <c r="A31" s="228" t="s">
        <v>1275</v>
      </c>
      <c r="B31" s="229" t="s">
        <v>1300</v>
      </c>
      <c r="C31" s="228" t="s">
        <v>575</v>
      </c>
      <c r="D31" s="228" t="s">
        <v>1301</v>
      </c>
      <c r="E31" s="329" t="s">
        <v>1278</v>
      </c>
      <c r="F31" s="329"/>
      <c r="G31" s="230" t="s">
        <v>1279</v>
      </c>
      <c r="H31" s="231">
        <v>3.037</v>
      </c>
      <c r="I31" s="232">
        <v>16.14</v>
      </c>
      <c r="J31" s="232">
        <v>49.01</v>
      </c>
    </row>
    <row r="32" spans="1:10" ht="25.5">
      <c r="A32" s="228" t="s">
        <v>1275</v>
      </c>
      <c r="B32" s="229" t="s">
        <v>1302</v>
      </c>
      <c r="C32" s="228" t="s">
        <v>575</v>
      </c>
      <c r="D32" s="228" t="s">
        <v>1303</v>
      </c>
      <c r="E32" s="329" t="s">
        <v>1278</v>
      </c>
      <c r="F32" s="329"/>
      <c r="G32" s="230" t="s">
        <v>1279</v>
      </c>
      <c r="H32" s="231">
        <v>3.037</v>
      </c>
      <c r="I32" s="232">
        <v>20</v>
      </c>
      <c r="J32" s="232">
        <v>60.74</v>
      </c>
    </row>
    <row r="33" spans="1:10" ht="38.25">
      <c r="A33" s="233" t="s">
        <v>1282</v>
      </c>
      <c r="B33" s="234" t="s">
        <v>1304</v>
      </c>
      <c r="C33" s="233" t="s">
        <v>575</v>
      </c>
      <c r="D33" s="233" t="s">
        <v>1305</v>
      </c>
      <c r="E33" s="330" t="s">
        <v>833</v>
      </c>
      <c r="F33" s="330"/>
      <c r="G33" s="235" t="s">
        <v>51</v>
      </c>
      <c r="H33" s="236">
        <v>4</v>
      </c>
      <c r="I33" s="237">
        <v>0.83</v>
      </c>
      <c r="J33" s="237">
        <v>3.32</v>
      </c>
    </row>
    <row r="34" spans="1:10" ht="38.25" customHeight="1">
      <c r="A34" s="233" t="s">
        <v>1282</v>
      </c>
      <c r="B34" s="234" t="s">
        <v>1306</v>
      </c>
      <c r="C34" s="233" t="s">
        <v>575</v>
      </c>
      <c r="D34" s="233" t="s">
        <v>1307</v>
      </c>
      <c r="E34" s="330" t="s">
        <v>833</v>
      </c>
      <c r="F34" s="330"/>
      <c r="G34" s="235" t="s">
        <v>51</v>
      </c>
      <c r="H34" s="236">
        <v>1</v>
      </c>
      <c r="I34" s="237">
        <v>73.59</v>
      </c>
      <c r="J34" s="237">
        <v>73.59</v>
      </c>
    </row>
    <row r="35" spans="1:10" ht="48.75" customHeight="1">
      <c r="A35" s="233" t="s">
        <v>1282</v>
      </c>
      <c r="B35" s="234" t="s">
        <v>1308</v>
      </c>
      <c r="C35" s="233" t="s">
        <v>575</v>
      </c>
      <c r="D35" s="233" t="s">
        <v>1309</v>
      </c>
      <c r="E35" s="330" t="s">
        <v>833</v>
      </c>
      <c r="F35" s="330"/>
      <c r="G35" s="235" t="s">
        <v>51</v>
      </c>
      <c r="H35" s="236">
        <v>1</v>
      </c>
      <c r="I35" s="237">
        <v>168</v>
      </c>
      <c r="J35" s="237">
        <v>168</v>
      </c>
    </row>
    <row r="36" spans="1:10" ht="63.75" customHeight="1">
      <c r="A36" s="233" t="s">
        <v>1282</v>
      </c>
      <c r="B36" s="234" t="s">
        <v>1310</v>
      </c>
      <c r="C36" s="233" t="s">
        <v>575</v>
      </c>
      <c r="D36" s="233" t="s">
        <v>1311</v>
      </c>
      <c r="E36" s="330" t="s">
        <v>833</v>
      </c>
      <c r="F36" s="330"/>
      <c r="G36" s="235" t="s">
        <v>51</v>
      </c>
      <c r="H36" s="236">
        <v>1</v>
      </c>
      <c r="I36" s="237">
        <v>409.23</v>
      </c>
      <c r="J36" s="237">
        <v>409.23</v>
      </c>
    </row>
    <row r="37" spans="1:10" ht="33.75" customHeight="1">
      <c r="A37" s="233" t="s">
        <v>1282</v>
      </c>
      <c r="B37" s="234" t="s">
        <v>1312</v>
      </c>
      <c r="C37" s="233" t="s">
        <v>575</v>
      </c>
      <c r="D37" s="233" t="s">
        <v>1313</v>
      </c>
      <c r="E37" s="330" t="s">
        <v>833</v>
      </c>
      <c r="F37" s="330"/>
      <c r="G37" s="235" t="s">
        <v>51</v>
      </c>
      <c r="H37" s="236">
        <v>1</v>
      </c>
      <c r="I37" s="237">
        <v>15.99</v>
      </c>
      <c r="J37" s="237">
        <v>15.99</v>
      </c>
    </row>
    <row r="38" spans="1:10" ht="32.25" customHeight="1">
      <c r="A38" s="233" t="s">
        <v>1282</v>
      </c>
      <c r="B38" s="234" t="s">
        <v>1314</v>
      </c>
      <c r="C38" s="233" t="s">
        <v>575</v>
      </c>
      <c r="D38" s="233" t="s">
        <v>1315</v>
      </c>
      <c r="E38" s="330" t="s">
        <v>833</v>
      </c>
      <c r="F38" s="330"/>
      <c r="G38" s="235" t="s">
        <v>51</v>
      </c>
      <c r="H38" s="236">
        <v>1</v>
      </c>
      <c r="I38" s="237">
        <v>239.99</v>
      </c>
      <c r="J38" s="237">
        <v>239.99</v>
      </c>
    </row>
    <row r="39" spans="1:10" ht="38.25">
      <c r="A39" s="233" t="s">
        <v>1282</v>
      </c>
      <c r="B39" s="234" t="s">
        <v>1316</v>
      </c>
      <c r="C39" s="233" t="s">
        <v>575</v>
      </c>
      <c r="D39" s="233" t="s">
        <v>1317</v>
      </c>
      <c r="E39" s="330" t="s">
        <v>833</v>
      </c>
      <c r="F39" s="330"/>
      <c r="G39" s="235" t="s">
        <v>51</v>
      </c>
      <c r="H39" s="236">
        <v>2</v>
      </c>
      <c r="I39" s="237">
        <v>699.18</v>
      </c>
      <c r="J39" s="237">
        <v>1398.36</v>
      </c>
    </row>
    <row r="40" spans="1:10" ht="15">
      <c r="A40" s="238"/>
      <c r="B40" s="238"/>
      <c r="C40" s="238"/>
      <c r="D40" s="238"/>
      <c r="E40" s="238" t="s">
        <v>1286</v>
      </c>
      <c r="F40" s="239">
        <v>83.57</v>
      </c>
      <c r="G40" s="238" t="s">
        <v>1287</v>
      </c>
      <c r="H40" s="239">
        <v>0</v>
      </c>
      <c r="I40" s="238" t="s">
        <v>1288</v>
      </c>
      <c r="J40" s="239">
        <v>83.57</v>
      </c>
    </row>
    <row r="41" spans="1:10" ht="15.75" thickBot="1">
      <c r="A41" s="238"/>
      <c r="B41" s="238"/>
      <c r="C41" s="238"/>
      <c r="D41" s="238"/>
      <c r="E41" s="238" t="s">
        <v>1289</v>
      </c>
      <c r="F41" s="239">
        <v>641.31</v>
      </c>
      <c r="G41" s="238"/>
      <c r="H41" s="326" t="s">
        <v>1290</v>
      </c>
      <c r="I41" s="326"/>
      <c r="J41" s="239">
        <v>3059.54</v>
      </c>
    </row>
    <row r="42" spans="1:10" ht="15.75" thickTop="1">
      <c r="A42" s="240"/>
      <c r="B42" s="240"/>
      <c r="C42" s="240"/>
      <c r="D42" s="240"/>
      <c r="E42" s="240"/>
      <c r="F42" s="240"/>
      <c r="G42" s="240"/>
      <c r="H42" s="240"/>
      <c r="I42" s="240"/>
      <c r="J42" s="240"/>
    </row>
    <row r="43" spans="1:10" ht="15">
      <c r="A43" s="241" t="s">
        <v>809</v>
      </c>
      <c r="B43" s="242" t="s">
        <v>26</v>
      </c>
      <c r="C43" s="241" t="s">
        <v>27</v>
      </c>
      <c r="D43" s="241" t="s">
        <v>28</v>
      </c>
      <c r="E43" s="327" t="s">
        <v>31</v>
      </c>
      <c r="F43" s="327"/>
      <c r="G43" s="243" t="s">
        <v>1291</v>
      </c>
      <c r="H43" s="242" t="s">
        <v>1292</v>
      </c>
      <c r="I43" s="242" t="s">
        <v>1293</v>
      </c>
      <c r="J43" s="242" t="s">
        <v>0</v>
      </c>
    </row>
    <row r="44" spans="1:10" ht="25.5">
      <c r="A44" s="220" t="s">
        <v>1274</v>
      </c>
      <c r="B44" s="221" t="s">
        <v>810</v>
      </c>
      <c r="C44" s="220" t="s">
        <v>704</v>
      </c>
      <c r="D44" s="220" t="s">
        <v>155</v>
      </c>
      <c r="E44" s="328" t="s">
        <v>850</v>
      </c>
      <c r="F44" s="328"/>
      <c r="G44" s="222" t="s">
        <v>51</v>
      </c>
      <c r="H44" s="227">
        <v>1</v>
      </c>
      <c r="I44" s="223">
        <v>1476.4</v>
      </c>
      <c r="J44" s="223">
        <v>1476.4</v>
      </c>
    </row>
    <row r="45" spans="1:10" ht="25.5">
      <c r="A45" s="228" t="s">
        <v>1275</v>
      </c>
      <c r="B45" s="229" t="s">
        <v>1318</v>
      </c>
      <c r="C45" s="228" t="s">
        <v>575</v>
      </c>
      <c r="D45" s="228" t="s">
        <v>1319</v>
      </c>
      <c r="E45" s="329" t="s">
        <v>1278</v>
      </c>
      <c r="F45" s="329"/>
      <c r="G45" s="230" t="s">
        <v>1279</v>
      </c>
      <c r="H45" s="231">
        <v>40</v>
      </c>
      <c r="I45" s="232">
        <v>20.83</v>
      </c>
      <c r="J45" s="232">
        <v>833.2</v>
      </c>
    </row>
    <row r="46" spans="1:10" ht="25.5">
      <c r="A46" s="228" t="s">
        <v>1275</v>
      </c>
      <c r="B46" s="229" t="s">
        <v>1320</v>
      </c>
      <c r="C46" s="228" t="s">
        <v>575</v>
      </c>
      <c r="D46" s="228" t="s">
        <v>1321</v>
      </c>
      <c r="E46" s="329" t="s">
        <v>1278</v>
      </c>
      <c r="F46" s="329"/>
      <c r="G46" s="230" t="s">
        <v>1279</v>
      </c>
      <c r="H46" s="231">
        <v>40</v>
      </c>
      <c r="I46" s="232">
        <v>16.08</v>
      </c>
      <c r="J46" s="232">
        <v>643.2</v>
      </c>
    </row>
    <row r="47" spans="1:10" ht="15">
      <c r="A47" s="238"/>
      <c r="B47" s="238"/>
      <c r="C47" s="238"/>
      <c r="D47" s="238"/>
      <c r="E47" s="238" t="s">
        <v>1286</v>
      </c>
      <c r="F47" s="239">
        <v>1084.4</v>
      </c>
      <c r="G47" s="238" t="s">
        <v>1287</v>
      </c>
      <c r="H47" s="239">
        <v>0</v>
      </c>
      <c r="I47" s="238" t="s">
        <v>1288</v>
      </c>
      <c r="J47" s="239">
        <v>1084.4</v>
      </c>
    </row>
    <row r="48" spans="1:10" ht="15.75" thickBot="1">
      <c r="A48" s="238"/>
      <c r="B48" s="238"/>
      <c r="C48" s="238"/>
      <c r="D48" s="238"/>
      <c r="E48" s="238" t="s">
        <v>1289</v>
      </c>
      <c r="F48" s="239">
        <v>391.54</v>
      </c>
      <c r="G48" s="238"/>
      <c r="H48" s="326" t="s">
        <v>1290</v>
      </c>
      <c r="I48" s="326"/>
      <c r="J48" s="239">
        <v>1867.94</v>
      </c>
    </row>
    <row r="49" spans="1:10" ht="15.75" thickTop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</row>
    <row r="50" spans="1:10" ht="15">
      <c r="A50" s="241" t="s">
        <v>819</v>
      </c>
      <c r="B50" s="242" t="s">
        <v>26</v>
      </c>
      <c r="C50" s="241" t="s">
        <v>27</v>
      </c>
      <c r="D50" s="241" t="s">
        <v>28</v>
      </c>
      <c r="E50" s="327" t="s">
        <v>31</v>
      </c>
      <c r="F50" s="327"/>
      <c r="G50" s="243" t="s">
        <v>1291</v>
      </c>
      <c r="H50" s="242" t="s">
        <v>1292</v>
      </c>
      <c r="I50" s="242" t="s">
        <v>1293</v>
      </c>
      <c r="J50" s="242" t="s">
        <v>0</v>
      </c>
    </row>
    <row r="51" spans="1:10" ht="25.5">
      <c r="A51" s="220" t="s">
        <v>1274</v>
      </c>
      <c r="B51" s="221" t="s">
        <v>820</v>
      </c>
      <c r="C51" s="220" t="s">
        <v>704</v>
      </c>
      <c r="D51" s="220" t="s">
        <v>159</v>
      </c>
      <c r="E51" s="328" t="s">
        <v>850</v>
      </c>
      <c r="F51" s="328"/>
      <c r="G51" s="222" t="s">
        <v>51</v>
      </c>
      <c r="H51" s="227">
        <v>1</v>
      </c>
      <c r="I51" s="223">
        <v>659.92</v>
      </c>
      <c r="J51" s="223">
        <v>659.92</v>
      </c>
    </row>
    <row r="52" spans="1:10" ht="25.5">
      <c r="A52" s="228" t="s">
        <v>1275</v>
      </c>
      <c r="B52" s="229" t="s">
        <v>1318</v>
      </c>
      <c r="C52" s="228" t="s">
        <v>575</v>
      </c>
      <c r="D52" s="228" t="s">
        <v>1319</v>
      </c>
      <c r="E52" s="329" t="s">
        <v>1278</v>
      </c>
      <c r="F52" s="329"/>
      <c r="G52" s="230" t="s">
        <v>1279</v>
      </c>
      <c r="H52" s="231">
        <v>24</v>
      </c>
      <c r="I52" s="232">
        <v>20.83</v>
      </c>
      <c r="J52" s="232">
        <v>499.92</v>
      </c>
    </row>
    <row r="53" spans="1:10" ht="25.5">
      <c r="A53" s="228" t="s">
        <v>1275</v>
      </c>
      <c r="B53" s="229" t="s">
        <v>1302</v>
      </c>
      <c r="C53" s="228" t="s">
        <v>575</v>
      </c>
      <c r="D53" s="228" t="s">
        <v>1303</v>
      </c>
      <c r="E53" s="329" t="s">
        <v>1278</v>
      </c>
      <c r="F53" s="329"/>
      <c r="G53" s="230" t="s">
        <v>1279</v>
      </c>
      <c r="H53" s="231">
        <v>8</v>
      </c>
      <c r="I53" s="232">
        <v>20</v>
      </c>
      <c r="J53" s="232">
        <v>160</v>
      </c>
    </row>
    <row r="54" spans="1:10" ht="15">
      <c r="A54" s="238"/>
      <c r="B54" s="238"/>
      <c r="C54" s="238"/>
      <c r="D54" s="238"/>
      <c r="E54" s="238" t="s">
        <v>1286</v>
      </c>
      <c r="F54" s="239">
        <v>507.84</v>
      </c>
      <c r="G54" s="238" t="s">
        <v>1287</v>
      </c>
      <c r="H54" s="239">
        <v>0</v>
      </c>
      <c r="I54" s="238" t="s">
        <v>1288</v>
      </c>
      <c r="J54" s="239">
        <v>507.84</v>
      </c>
    </row>
    <row r="55" spans="1:10" ht="15">
      <c r="A55" s="238"/>
      <c r="B55" s="238"/>
      <c r="C55" s="238"/>
      <c r="D55" s="238"/>
      <c r="E55" s="238" t="s">
        <v>1289</v>
      </c>
      <c r="F55" s="239">
        <v>175.01</v>
      </c>
      <c r="G55" s="238"/>
      <c r="H55" s="326" t="s">
        <v>1290</v>
      </c>
      <c r="I55" s="326"/>
      <c r="J55" s="239">
        <v>834.93</v>
      </c>
    </row>
    <row r="63" spans="4:7" ht="15">
      <c r="D63" s="1" t="s">
        <v>5</v>
      </c>
      <c r="E63" s="206" t="s">
        <v>24</v>
      </c>
      <c r="F63" s="207"/>
      <c r="G63" s="206"/>
    </row>
    <row r="64" ht="15">
      <c r="E64" s="1" t="s">
        <v>554</v>
      </c>
    </row>
  </sheetData>
  <sheetProtection/>
  <mergeCells count="43">
    <mergeCell ref="A3:C6"/>
    <mergeCell ref="F3:H6"/>
    <mergeCell ref="A1:H2"/>
    <mergeCell ref="A8:J8"/>
    <mergeCell ref="I4:J4"/>
    <mergeCell ref="D4:E6"/>
    <mergeCell ref="D3:E3"/>
    <mergeCell ref="E9:F9"/>
    <mergeCell ref="E10:F10"/>
    <mergeCell ref="E11:F11"/>
    <mergeCell ref="E12:F12"/>
    <mergeCell ref="H14:I14"/>
    <mergeCell ref="E16:F16"/>
    <mergeCell ref="E17:F17"/>
    <mergeCell ref="E18:F18"/>
    <mergeCell ref="H20:I20"/>
    <mergeCell ref="E22:F22"/>
    <mergeCell ref="E23:F23"/>
    <mergeCell ref="E24:F24"/>
    <mergeCell ref="E25:F25"/>
    <mergeCell ref="H27:I27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H41:I41"/>
    <mergeCell ref="E43:F43"/>
    <mergeCell ref="E44:F44"/>
    <mergeCell ref="E45:F45"/>
    <mergeCell ref="E46:F46"/>
    <mergeCell ref="H48:I48"/>
    <mergeCell ref="E50:F50"/>
    <mergeCell ref="E51:F51"/>
    <mergeCell ref="E52:F52"/>
    <mergeCell ref="E53:F53"/>
    <mergeCell ref="H55:I55"/>
  </mergeCells>
  <printOptions/>
  <pageMargins left="0.5118110236220472" right="0.5118110236220472" top="0.7874015748031497" bottom="0.7874015748031497" header="0.31496062992125984" footer="0.31496062992125984"/>
  <pageSetup fitToHeight="1000" horizontalDpi="600" verticalDpi="600" orientation="landscape" paperSize="9" scale="60" r:id="rId2"/>
  <headerFooter>
    <oddFooter>&amp;CPágina &amp;P de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tabSelected="1" view="pageBreakPreview" zoomScale="70" zoomScaleNormal="70" zoomScaleSheetLayoutView="70" zoomScalePageLayoutView="0" workbookViewId="0" topLeftCell="A19">
      <selection activeCell="D49" sqref="D49"/>
    </sheetView>
  </sheetViews>
  <sheetFormatPr defaultColWidth="9.00390625" defaultRowHeight="14.25"/>
  <cols>
    <col min="1" max="1" width="28.25390625" style="0" customWidth="1"/>
    <col min="2" max="2" width="56.125" style="0" customWidth="1"/>
    <col min="3" max="3" width="26.75390625" style="0" customWidth="1"/>
    <col min="4" max="4" width="27.125" style="0" customWidth="1"/>
    <col min="5" max="5" width="26.75390625" style="0" customWidth="1"/>
  </cols>
  <sheetData>
    <row r="1" spans="1:5" s="21" customFormat="1" ht="27" customHeight="1" thickBot="1">
      <c r="A1" s="282" t="str">
        <f>"CRONOGRAMA FÍSICO-FINANCEIRO- "&amp;$B$4</f>
        <v>CRONOGRAMA FÍSICO-FINANCEIRO- PROJETO DE COMBATE E PREVENÇÃO AO INCÊNDIO - CEIM JARDIM REDENTOR</v>
      </c>
      <c r="B1" s="283"/>
      <c r="C1" s="283"/>
      <c r="D1" s="90" t="s">
        <v>3</v>
      </c>
      <c r="E1" s="71" t="str">
        <f>DADOS!$C$2</f>
        <v>R00</v>
      </c>
    </row>
    <row r="2" spans="1:5" s="22" customFormat="1" ht="27" customHeight="1" thickBot="1">
      <c r="A2" s="285"/>
      <c r="B2" s="286"/>
      <c r="C2" s="286"/>
      <c r="D2" s="27" t="s">
        <v>14</v>
      </c>
      <c r="E2" s="174">
        <f>DADOS!$C$4</f>
        <v>44620</v>
      </c>
    </row>
    <row r="3" spans="1:5" s="22" customFormat="1" ht="18" customHeight="1">
      <c r="A3" s="288" t="s">
        <v>15</v>
      </c>
      <c r="B3" s="164" t="s">
        <v>16</v>
      </c>
      <c r="C3" s="291" t="s">
        <v>13</v>
      </c>
      <c r="D3" s="25" t="s">
        <v>17</v>
      </c>
      <c r="E3" s="93"/>
    </row>
    <row r="4" spans="1:5" s="22" customFormat="1" ht="55.5" customHeight="1" thickBot="1">
      <c r="A4" s="289"/>
      <c r="B4" s="365" t="str">
        <f>DADOS!$C$3</f>
        <v>PROJETO DE COMBATE E PREVENÇÃO AO INCÊNDIO - CEIM JARDIM REDENTOR</v>
      </c>
      <c r="C4" s="294"/>
      <c r="D4" s="363" t="str">
        <f>DADOS!$C$7</f>
        <v>SINAPI - 02/2022 - Minas Gerais
SICRO3 - 10/2021 - Minas Gerais
SETOP - 01/2022 - Minas Gerais
SUDECAP - 01/2022 - Minas Gerais</v>
      </c>
      <c r="E4" s="364"/>
    </row>
    <row r="5" spans="1:5" s="22" customFormat="1" ht="21" customHeight="1" thickBot="1">
      <c r="A5" s="289"/>
      <c r="B5" s="365"/>
      <c r="C5" s="294"/>
      <c r="D5" s="29" t="s">
        <v>18</v>
      </c>
      <c r="E5" s="98">
        <f>DADOS!$C$5</f>
        <v>0.2652</v>
      </c>
    </row>
    <row r="6" spans="1:5" s="22" customFormat="1" ht="20.25" customHeight="1" thickBot="1">
      <c r="A6" s="290"/>
      <c r="B6" s="366"/>
      <c r="C6" s="297"/>
      <c r="D6" s="30" t="s">
        <v>19</v>
      </c>
      <c r="E6" s="98">
        <f>DADOS!$C$6</f>
        <v>0.2025</v>
      </c>
    </row>
    <row r="7" spans="1:5" s="22" customFormat="1" ht="7.5" customHeight="1" thickBot="1">
      <c r="A7" s="123"/>
      <c r="B7" s="124"/>
      <c r="C7" s="28"/>
      <c r="D7" s="28"/>
      <c r="E7" s="122"/>
    </row>
    <row r="8" spans="1:5" s="22" customFormat="1" ht="30" customHeight="1" thickBot="1">
      <c r="A8" s="367" t="str">
        <f>"PROJETO EXECUTIVO - "&amp;$B$4</f>
        <v>PROJETO EXECUTIVO - PROJETO DE COMBATE E PREVENÇÃO AO INCÊNDIO - CEIM JARDIM REDENTOR</v>
      </c>
      <c r="B8" s="368"/>
      <c r="C8" s="368"/>
      <c r="D8" s="368"/>
      <c r="E8" s="369"/>
    </row>
    <row r="9" spans="1:5" s="35" customFormat="1" ht="7.5" customHeight="1" thickBot="1">
      <c r="A9" s="275"/>
      <c r="B9" s="361"/>
      <c r="C9" s="361"/>
      <c r="D9" s="361"/>
      <c r="E9" s="362"/>
    </row>
    <row r="10" spans="1:5" s="36" customFormat="1" ht="19.5" customHeight="1" thickBot="1">
      <c r="A10" s="99" t="s">
        <v>25</v>
      </c>
      <c r="B10" s="31" t="s">
        <v>28</v>
      </c>
      <c r="C10" s="31" t="s">
        <v>556</v>
      </c>
      <c r="D10" s="31" t="s">
        <v>557</v>
      </c>
      <c r="E10" s="100" t="s">
        <v>558</v>
      </c>
    </row>
    <row r="11" spans="1:5" s="36" customFormat="1" ht="34.5" customHeight="1" thickBot="1">
      <c r="A11" s="218" t="s">
        <v>565</v>
      </c>
      <c r="B11" s="218" t="s">
        <v>566</v>
      </c>
      <c r="C11" s="219" t="s">
        <v>1237</v>
      </c>
      <c r="D11" s="225" t="s">
        <v>1238</v>
      </c>
      <c r="E11" s="225" t="s">
        <v>1238</v>
      </c>
    </row>
    <row r="12" spans="1:5" s="36" customFormat="1" ht="33.75" customHeight="1" thickBot="1" thickTop="1">
      <c r="A12" s="218" t="s">
        <v>64</v>
      </c>
      <c r="B12" s="218" t="s">
        <v>65</v>
      </c>
      <c r="C12" s="219" t="s">
        <v>1239</v>
      </c>
      <c r="D12" s="225" t="s">
        <v>1239</v>
      </c>
      <c r="E12" s="219" t="s">
        <v>845</v>
      </c>
    </row>
    <row r="13" spans="1:5" s="36" customFormat="1" ht="30.75" customHeight="1" thickBot="1" thickTop="1">
      <c r="A13" s="218" t="s">
        <v>66</v>
      </c>
      <c r="B13" s="218" t="s">
        <v>67</v>
      </c>
      <c r="C13" s="219" t="s">
        <v>1240</v>
      </c>
      <c r="D13" s="225" t="s">
        <v>1240</v>
      </c>
      <c r="E13" s="219" t="s">
        <v>845</v>
      </c>
    </row>
    <row r="14" spans="1:5" s="36" customFormat="1" ht="32.25" customHeight="1" thickBot="1" thickTop="1">
      <c r="A14" s="218" t="s">
        <v>584</v>
      </c>
      <c r="B14" s="218" t="s">
        <v>68</v>
      </c>
      <c r="C14" s="219" t="s">
        <v>1241</v>
      </c>
      <c r="D14" s="225" t="s">
        <v>1241</v>
      </c>
      <c r="E14" s="219" t="s">
        <v>845</v>
      </c>
    </row>
    <row r="15" spans="1:5" s="36" customFormat="1" ht="30" customHeight="1" thickBot="1" thickTop="1">
      <c r="A15" s="218" t="s">
        <v>601</v>
      </c>
      <c r="B15" s="218" t="s">
        <v>69</v>
      </c>
      <c r="C15" s="219" t="s">
        <v>1242</v>
      </c>
      <c r="D15" s="225" t="s">
        <v>1242</v>
      </c>
      <c r="E15" s="219" t="s">
        <v>845</v>
      </c>
    </row>
    <row r="16" spans="1:5" s="36" customFormat="1" ht="30.75" customHeight="1" thickBot="1" thickTop="1">
      <c r="A16" s="218" t="s">
        <v>615</v>
      </c>
      <c r="B16" s="218" t="s">
        <v>70</v>
      </c>
      <c r="C16" s="219" t="s">
        <v>1243</v>
      </c>
      <c r="D16" s="225" t="s">
        <v>1244</v>
      </c>
      <c r="E16" s="225" t="s">
        <v>1244</v>
      </c>
    </row>
    <row r="17" spans="1:5" s="36" customFormat="1" ht="33.75" customHeight="1" thickBot="1" thickTop="1">
      <c r="A17" s="218" t="s">
        <v>632</v>
      </c>
      <c r="B17" s="218" t="s">
        <v>71</v>
      </c>
      <c r="C17" s="219" t="s">
        <v>1245</v>
      </c>
      <c r="D17" s="225" t="s">
        <v>1246</v>
      </c>
      <c r="E17" s="225" t="s">
        <v>1246</v>
      </c>
    </row>
    <row r="18" spans="1:5" s="36" customFormat="1" ht="31.5" customHeight="1" thickBot="1" thickTop="1">
      <c r="A18" s="218" t="s">
        <v>638</v>
      </c>
      <c r="B18" s="218" t="s">
        <v>72</v>
      </c>
      <c r="C18" s="219" t="s">
        <v>1247</v>
      </c>
      <c r="D18" s="225" t="s">
        <v>1248</v>
      </c>
      <c r="E18" s="225" t="s">
        <v>1248</v>
      </c>
    </row>
    <row r="19" spans="1:5" s="36" customFormat="1" ht="29.25" customHeight="1" thickBot="1" thickTop="1">
      <c r="A19" s="218" t="s">
        <v>655</v>
      </c>
      <c r="B19" s="218" t="s">
        <v>73</v>
      </c>
      <c r="C19" s="219" t="s">
        <v>1249</v>
      </c>
      <c r="D19" s="225" t="s">
        <v>1250</v>
      </c>
      <c r="E19" s="225" t="s">
        <v>1250</v>
      </c>
    </row>
    <row r="20" spans="1:5" s="36" customFormat="1" ht="28.5" customHeight="1" thickBot="1" thickTop="1">
      <c r="A20" s="218" t="s">
        <v>660</v>
      </c>
      <c r="B20" s="218" t="s">
        <v>246</v>
      </c>
      <c r="C20" s="219" t="s">
        <v>1251</v>
      </c>
      <c r="D20" s="225" t="s">
        <v>1252</v>
      </c>
      <c r="E20" s="225" t="s">
        <v>1252</v>
      </c>
    </row>
    <row r="21" spans="1:5" s="36" customFormat="1" ht="30.75" customHeight="1" thickBot="1" thickTop="1">
      <c r="A21" s="218" t="s">
        <v>688</v>
      </c>
      <c r="B21" s="218" t="s">
        <v>74</v>
      </c>
      <c r="C21" s="219" t="s">
        <v>1253</v>
      </c>
      <c r="D21" s="225" t="s">
        <v>1254</v>
      </c>
      <c r="E21" s="225" t="s">
        <v>1254</v>
      </c>
    </row>
    <row r="22" spans="1:5" s="36" customFormat="1" ht="33.75" customHeight="1" thickBot="1" thickTop="1">
      <c r="A22" s="218" t="s">
        <v>699</v>
      </c>
      <c r="B22" s="218" t="s">
        <v>75</v>
      </c>
      <c r="C22" s="219" t="s">
        <v>1255</v>
      </c>
      <c r="D22" s="225" t="s">
        <v>1256</v>
      </c>
      <c r="E22" s="225" t="s">
        <v>1256</v>
      </c>
    </row>
    <row r="23" spans="1:5" s="36" customFormat="1" ht="33" customHeight="1" thickBot="1" thickTop="1">
      <c r="A23" s="218" t="s">
        <v>756</v>
      </c>
      <c r="B23" s="218" t="s">
        <v>136</v>
      </c>
      <c r="C23" s="219" t="s">
        <v>1257</v>
      </c>
      <c r="D23" s="225" t="s">
        <v>1258</v>
      </c>
      <c r="E23" s="225" t="s">
        <v>1258</v>
      </c>
    </row>
    <row r="24" spans="1:5" s="36" customFormat="1" ht="34.5" customHeight="1" thickBot="1" thickTop="1">
      <c r="A24" s="218" t="s">
        <v>782</v>
      </c>
      <c r="B24" s="218" t="s">
        <v>147</v>
      </c>
      <c r="C24" s="219" t="s">
        <v>1259</v>
      </c>
      <c r="D24" s="225" t="s">
        <v>1260</v>
      </c>
      <c r="E24" s="225" t="s">
        <v>1260</v>
      </c>
    </row>
    <row r="25" spans="1:5" s="36" customFormat="1" ht="35.25" customHeight="1" thickBot="1" thickTop="1">
      <c r="A25" s="218" t="s">
        <v>800</v>
      </c>
      <c r="B25" s="218" t="s">
        <v>150</v>
      </c>
      <c r="C25" s="219" t="s">
        <v>1261</v>
      </c>
      <c r="D25" s="225" t="s">
        <v>1262</v>
      </c>
      <c r="E25" s="225" t="s">
        <v>1262</v>
      </c>
    </row>
    <row r="26" spans="1:5" s="36" customFormat="1" ht="31.5" customHeight="1" thickBot="1" thickTop="1">
      <c r="A26" s="218" t="s">
        <v>811</v>
      </c>
      <c r="B26" s="218" t="s">
        <v>156</v>
      </c>
      <c r="C26" s="219" t="s">
        <v>1263</v>
      </c>
      <c r="D26" s="225" t="s">
        <v>1264</v>
      </c>
      <c r="E26" s="225" t="s">
        <v>1264</v>
      </c>
    </row>
    <row r="27" spans="1:5" s="36" customFormat="1" ht="31.5" customHeight="1" thickBot="1" thickTop="1">
      <c r="A27" s="218" t="s">
        <v>821</v>
      </c>
      <c r="B27" s="218" t="s">
        <v>76</v>
      </c>
      <c r="C27" s="219" t="s">
        <v>1265</v>
      </c>
      <c r="D27" s="225" t="s">
        <v>1266</v>
      </c>
      <c r="E27" s="225" t="s">
        <v>1266</v>
      </c>
    </row>
    <row r="28" spans="1:5" s="36" customFormat="1" ht="19.5" customHeight="1" thickTop="1">
      <c r="A28" s="360" t="s">
        <v>1267</v>
      </c>
      <c r="B28" s="360"/>
      <c r="C28" s="226"/>
      <c r="D28" s="224" t="s">
        <v>1268</v>
      </c>
      <c r="E28" s="224" t="s">
        <v>1269</v>
      </c>
    </row>
    <row r="29" spans="1:5" s="36" customFormat="1" ht="19.5" customHeight="1">
      <c r="A29" s="360" t="s">
        <v>1270</v>
      </c>
      <c r="B29" s="360"/>
      <c r="C29" s="226"/>
      <c r="D29" s="264">
        <v>48146.62</v>
      </c>
      <c r="E29" s="264">
        <v>42513.5</v>
      </c>
    </row>
    <row r="30" spans="1:5" s="36" customFormat="1" ht="19.5" customHeight="1">
      <c r="A30" s="360" t="s">
        <v>1271</v>
      </c>
      <c r="B30" s="360"/>
      <c r="C30" s="226"/>
      <c r="D30" s="224" t="s">
        <v>1268</v>
      </c>
      <c r="E30" s="224" t="s">
        <v>1272</v>
      </c>
    </row>
    <row r="31" spans="1:5" s="36" customFormat="1" ht="19.5" customHeight="1">
      <c r="A31" s="360" t="s">
        <v>1273</v>
      </c>
      <c r="B31" s="360"/>
      <c r="C31" s="226"/>
      <c r="D31" s="264">
        <v>48146.61</v>
      </c>
      <c r="E31" s="264">
        <v>90660.11</v>
      </c>
    </row>
    <row r="32" spans="1:5" s="36" customFormat="1" ht="19.5" customHeight="1">
      <c r="A32" s="226"/>
      <c r="B32" s="226"/>
      <c r="C32" s="226"/>
      <c r="D32" s="224"/>
      <c r="E32" s="224"/>
    </row>
    <row r="33" spans="1:5" s="36" customFormat="1" ht="19.5" customHeight="1">
      <c r="A33" s="226"/>
      <c r="B33" s="226"/>
      <c r="C33" s="226"/>
      <c r="D33" s="224"/>
      <c r="E33" s="224"/>
    </row>
    <row r="34" spans="1:5" s="36" customFormat="1" ht="19.5" customHeight="1">
      <c r="A34" s="226"/>
      <c r="B34" s="226"/>
      <c r="C34" s="226"/>
      <c r="D34" s="224"/>
      <c r="E34" s="224"/>
    </row>
    <row r="35" spans="1:5" s="36" customFormat="1" ht="19.5" customHeight="1">
      <c r="A35" s="226"/>
      <c r="B35" s="226"/>
      <c r="C35" s="226"/>
      <c r="D35" s="224"/>
      <c r="E35" s="224"/>
    </row>
    <row r="38" ht="14.25">
      <c r="E38" s="88"/>
    </row>
    <row r="39" spans="2:5" ht="15">
      <c r="B39" s="1" t="s">
        <v>5</v>
      </c>
      <c r="C39" s="206" t="s">
        <v>24</v>
      </c>
      <c r="D39" s="207"/>
      <c r="E39" s="9"/>
    </row>
    <row r="40" spans="2:5" ht="15">
      <c r="B40" s="1"/>
      <c r="C40" s="1" t="s">
        <v>554</v>
      </c>
      <c r="D40" s="6"/>
      <c r="E40" s="9"/>
    </row>
  </sheetData>
  <sheetProtection/>
  <mergeCells count="11">
    <mergeCell ref="A28:B28"/>
    <mergeCell ref="A29:B29"/>
    <mergeCell ref="A30:B30"/>
    <mergeCell ref="A31:B31"/>
    <mergeCell ref="A9:E9"/>
    <mergeCell ref="D4:E4"/>
    <mergeCell ref="A1:C2"/>
    <mergeCell ref="A3:A6"/>
    <mergeCell ref="C3:C6"/>
    <mergeCell ref="B4:B6"/>
    <mergeCell ref="A8:E8"/>
  </mergeCells>
  <printOptions horizontalCentered="1"/>
  <pageMargins left="0.2362204724409449" right="0.2362204724409449" top="0.7480314960629921" bottom="0.7480314960629921" header="0.31496062992125984" footer="0.31496062992125984"/>
  <pageSetup fitToHeight="2000" fitToWidth="1" horizontalDpi="600" verticalDpi="600" orientation="landscape" paperSize="9" scale="79" r:id="rId2"/>
  <headerFooter>
    <oddFooter>&amp;CPágina &amp;P de &amp;N</oddFooter>
  </headerFooter>
  <rowBreaks count="1" manualBreakCount="1">
    <brk id="2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dacenge</dc:creator>
  <cp:keywords/>
  <dc:description/>
  <cp:lastModifiedBy>VANESSA MORAES SKIELKA SILVA</cp:lastModifiedBy>
  <cp:lastPrinted>2022-04-25T14:07:49Z</cp:lastPrinted>
  <dcterms:created xsi:type="dcterms:W3CDTF">2021-07-05T20:11:43Z</dcterms:created>
  <dcterms:modified xsi:type="dcterms:W3CDTF">2022-06-23T13:33:56Z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